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705" windowWidth="9375" windowHeight="5085" tabRatio="795" activeTab="0"/>
  </bookViews>
  <sheets>
    <sheet name="1.º totalizador do mês seguinte" sheetId="1" r:id="rId1"/>
    <sheet name="posto1" sheetId="2" r:id="rId2"/>
    <sheet name="posto2" sheetId="3" r:id="rId3"/>
    <sheet name="posto3" sheetId="4" r:id="rId4"/>
    <sheet name="posto4" sheetId="5" r:id="rId5"/>
    <sheet name="posto5" sheetId="6" r:id="rId6"/>
    <sheet name="original1" sheetId="7" r:id="rId7"/>
    <sheet name="original2" sheetId="8" r:id="rId8"/>
    <sheet name="original3" sheetId="9" r:id="rId9"/>
    <sheet name="original4" sheetId="10" r:id="rId10"/>
    <sheet name="original5" sheetId="11" r:id="rId11"/>
  </sheets>
  <definedNames>
    <definedName name="_xlnm.Print_Area" localSheetId="1">'posto1'!$A$1:$J$53</definedName>
    <definedName name="_xlnm.Print_Area" localSheetId="2">'posto2'!$A$1:$J$53</definedName>
    <definedName name="_xlnm.Print_Area" localSheetId="3">'posto3'!$A$1:$J$53</definedName>
    <definedName name="_xlnm.Print_Area" localSheetId="4">'posto4'!$A$1:$J$53</definedName>
    <definedName name="_xlnm.Print_Area" localSheetId="5">'posto5'!$A$1:$J$53</definedName>
  </definedNames>
  <calcPr fullCalcOnLoad="1"/>
</workbook>
</file>

<file path=xl/sharedStrings.xml><?xml version="1.0" encoding="utf-8"?>
<sst xmlns="http://schemas.openxmlformats.org/spreadsheetml/2006/main" count="357" uniqueCount="77">
  <si>
    <t>Dia</t>
  </si>
  <si>
    <t>Observações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</si>
  <si>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</si>
  <si>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</si>
  <si>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</si>
  <si>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</si>
  <si>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</si>
  <si>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</si>
  <si>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</si>
  <si>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</si>
  <si>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</si>
  <si>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</si>
  <si>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</si>
  <si>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</si>
  <si>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</si>
  <si>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</si>
  <si>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</si>
  <si>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</si>
  <si>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</si>
  <si>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</si>
  <si>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</si>
  <si>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</si>
  <si>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</si>
  <si>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</si>
  <si>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</si>
  <si>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</si>
  <si>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</si>
  <si>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</si>
  <si>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</si>
  <si>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</si>
  <si>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</si>
  <si>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</si>
  <si>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Nº do Filtro</t>
  </si>
  <si>
    <t>Peso Inicial    (g)</t>
  </si>
  <si>
    <t>Peso   Final      (g)</t>
  </si>
  <si>
    <t>Partículas em Suspensão</t>
  </si>
  <si>
    <r>
      <t xml:space="preserve">Estação de medição: </t>
    </r>
    <r>
      <rPr>
        <sz val="11"/>
        <rFont val="Arial"/>
        <family val="2"/>
      </rPr>
      <t>1A - ESCOLA PRIMÁRIA DA QTA. DA MARQUESA</t>
    </r>
  </si>
  <si>
    <r>
      <t>Totalizador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</si>
  <si>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</si>
  <si>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DE VILA FRANCA DE XIRA</t>
  </si>
  <si>
    <t xml:space="preserve">SERVIÇOS MUNICIPALIZADOS DE ÁGUA E SANEAMENTO </t>
  </si>
  <si>
    <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</si>
  <si>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MEDIÇÃO DE PARTÍCULAS EM SUSPENSÃO</t>
    </r>
    <r>
      <rPr>
        <sz val="11"/>
        <rFont val="Arial"/>
        <family val="2"/>
      </rPr>
      <t>(</t>
    </r>
    <r>
      <rPr>
        <b/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- 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 e  PTS</t>
    </r>
  </si>
  <si>
    <r>
      <t>(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 As determinações seguem o procedimento imposto pelo Decreto Lei n.º 111/2002 de 16 de Abril.</t>
    </r>
  </si>
  <si>
    <t>N.º Valores medidos:</t>
  </si>
  <si>
    <r>
      <t xml:space="preserve">Estação de medição: </t>
    </r>
    <r>
      <rPr>
        <sz val="11"/>
        <rFont val="Arial"/>
        <family val="2"/>
      </rPr>
      <t>5 - PISCINA DA CIMPOR</t>
    </r>
  </si>
  <si>
    <r>
      <t xml:space="preserve">Estação de medição: </t>
    </r>
    <r>
      <rPr>
        <sz val="11"/>
        <rFont val="Arial"/>
        <family val="2"/>
      </rPr>
      <t>4 - CENTRO NÁUTICO DA CIMPOR</t>
    </r>
  </si>
  <si>
    <t>N.º do Filtro</t>
  </si>
  <si>
    <r>
      <t>Totalizador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</si>
  <si>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Inicial (g)</t>
  </si>
  <si>
    <t>Peso Final (g)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</si>
  <si>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</si>
  <si>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ANO:</t>
  </si>
  <si>
    <t>MÊS:</t>
  </si>
  <si>
    <t>O Aux. Técnico</t>
  </si>
  <si>
    <t>O Técnico</t>
  </si>
  <si>
    <r>
      <t xml:space="preserve">Estação de medição: </t>
    </r>
    <r>
      <rPr>
        <sz val="11"/>
        <rFont val="Arial"/>
        <family val="2"/>
      </rPr>
      <t>2 - RESERVATÓRIO DE ÁGUA DA QTA. DA ESCUSA</t>
    </r>
  </si>
  <si>
    <r>
      <t xml:space="preserve">Estação de medição: </t>
    </r>
    <r>
      <rPr>
        <sz val="11"/>
        <rFont val="Arial"/>
        <family val="2"/>
      </rPr>
      <t>1A - ESCOLA PRIMÁRIA DA QUINTA DA MARQUESA</t>
    </r>
  </si>
  <si>
    <r>
      <t xml:space="preserve">N.º Valores &gt; 50 </t>
    </r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</si>
  <si>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>1A</t>
  </si>
  <si>
    <t>3A</t>
  </si>
  <si>
    <t>1ª leitura do mês seguinte</t>
  </si>
  <si>
    <t>Estação</t>
  </si>
  <si>
    <r>
      <t>(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 O valor limite diário de PM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 xml:space="preserve">  é de 50 </t>
    </r>
    <r>
      <rPr>
        <sz val="7"/>
        <rFont val="Symbol"/>
        <family val="1"/>
      </rPr>
      <t>m</t>
    </r>
    <r>
      <rPr>
        <sz val="7"/>
        <rFont val="Arial"/>
        <family val="2"/>
      </rPr>
      <t>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(valor a não exceder mais de 35 vezes em cada ano civil, para amostragens em contínuo, Anexo III do Dec. Lei n.º 111/2002 de 16 de Abril).</t>
    </r>
  </si>
  <si>
    <r>
      <t xml:space="preserve"> PM</t>
    </r>
    <r>
      <rPr>
        <b/>
        <vertAlign val="subscript"/>
        <sz val="10"/>
        <rFont val="Arial"/>
        <family val="2"/>
      </rPr>
      <t>10</t>
    </r>
    <r>
      <rPr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  (</t>
    </r>
    <r>
      <rPr>
        <b/>
        <sz val="10"/>
        <rFont val="Arial"/>
        <family val="0"/>
      </rPr>
      <t>≤</t>
    </r>
    <r>
      <rPr>
        <b/>
        <sz val="10"/>
        <rFont val="Arial"/>
        <family val="2"/>
      </rPr>
      <t>10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</si>
  <si>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 O valor limite diário de PM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 xml:space="preserve"> é de 50 </t>
    </r>
    <r>
      <rPr>
        <sz val="7"/>
        <rFont val="Symbol"/>
        <family val="1"/>
      </rPr>
      <t>m</t>
    </r>
    <r>
      <rPr>
        <sz val="7"/>
        <rFont val="Arial"/>
        <family val="2"/>
      </rPr>
      <t>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(valor a não exceder mais de 35 vezes em cada ano civil, para amostragens em contínuo, Anexo III do Dec. Lei n.º 111/2002 de 16 de Abril).</t>
    </r>
  </si>
  <si>
    <t xml:space="preserve">       Média aritmética:</t>
  </si>
  <si>
    <t xml:space="preserve">       Valor máximo:</t>
  </si>
  <si>
    <r>
      <t>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(</t>
    </r>
    <r>
      <rPr>
        <b/>
        <sz val="11"/>
        <rFont val="Arial"/>
        <family val="0"/>
      </rPr>
      <t>≤</t>
    </r>
    <r>
      <rPr>
        <b/>
        <sz val="11"/>
        <rFont val="Arial"/>
        <family val="2"/>
      </rPr>
      <t xml:space="preserve"> 10 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</si>
  <si>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 xml:space="preserve">Estação de medição: </t>
    </r>
    <r>
      <rPr>
        <sz val="11"/>
        <rFont val="Arial"/>
        <family val="2"/>
      </rPr>
      <t>3A - CEMITÉRIO DE ALHANDRA</t>
    </r>
  </si>
  <si>
    <t>O Técnico de amostragem                                                        O Técnico</t>
  </si>
  <si>
    <t>-</t>
  </si>
  <si>
    <r>
      <t>MEDIÇÃO DE PARTÍCULAS EM SUSPENSÃO - PM</t>
    </r>
    <r>
      <rPr>
        <b/>
        <vertAlign val="subscript"/>
        <sz val="11"/>
        <rFont val="Arial"/>
        <family val="2"/>
      </rPr>
      <t>10</t>
    </r>
    <r>
      <rPr>
        <b/>
        <vertAlign val="superscript"/>
        <sz val="11"/>
        <rFont val="Arial"/>
        <family val="2"/>
      </rPr>
      <t>(1)</t>
    </r>
  </si>
  <si>
    <t>ANO: 2008</t>
  </si>
  <si>
    <t>MÊS: Abril</t>
  </si>
  <si>
    <t>Instalações fechadas</t>
  </si>
  <si>
    <t>Vila Franca de Xira, 12 de Maio de 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</si>
</sst>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/02"/>
    <numFmt numFmtId="173" formatCode="#,##0.0000"/>
    <numFmt numFmtId="174" formatCode="0.0000"/>
    <numFmt numFmtId="175" formatCode="\(0.00%\)"/>
    <numFmt numFmtId="176" formatCode="0.0"/>
    <numFmt numFmtId="177" formatCode="0.000"/>
    <numFmt numFmtId="178" formatCode="#,##0.0000\ &quot;Esc.&quot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11"/>
      <name val="Symbol"/>
      <family val="1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sz val="7"/>
      <name val="Symbol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2"/>
      <color indexed="9"/>
      <name val="Arial"/>
      <family val="0"/>
    </font>
    <font>
      <b/>
      <sz val="10"/>
      <color indexed="4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17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8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1" fontId="11" fillId="0" borderId="6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Alignment="1">
      <alignment/>
    </xf>
    <xf numFmtId="0" fontId="2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73" fontId="0" fillId="0" borderId="0" xfId="0" applyNumberFormat="1" applyFont="1" applyBorder="1" applyAlignment="1">
      <alignment horizontal="left"/>
    </xf>
    <xf numFmtId="2" fontId="1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11" fillId="0" borderId="7" xfId="0" applyNumberFormat="1" applyFont="1" applyBorder="1" applyAlignment="1" applyProtection="1">
      <alignment horizontal="center"/>
      <protection/>
    </xf>
    <xf numFmtId="174" fontId="11" fillId="0" borderId="7" xfId="0" applyNumberFormat="1" applyFont="1" applyBorder="1" applyAlignment="1" applyProtection="1">
      <alignment horizontal="right"/>
      <protection/>
    </xf>
    <xf numFmtId="174" fontId="11" fillId="0" borderId="7" xfId="0" applyNumberFormat="1" applyFont="1" applyBorder="1" applyAlignment="1" applyProtection="1" quotePrefix="1">
      <alignment horizontal="right"/>
      <protection/>
    </xf>
    <xf numFmtId="2" fontId="11" fillId="0" borderId="6" xfId="0" applyNumberFormat="1" applyFont="1" applyBorder="1" applyAlignment="1" applyProtection="1">
      <alignment horizontal="center"/>
      <protection/>
    </xf>
    <xf numFmtId="174" fontId="11" fillId="0" borderId="6" xfId="0" applyNumberFormat="1" applyFont="1" applyBorder="1" applyAlignment="1" applyProtection="1">
      <alignment horizontal="right"/>
      <protection/>
    </xf>
    <xf numFmtId="2" fontId="11" fillId="0" borderId="8" xfId="0" applyNumberFormat="1" applyFont="1" applyBorder="1" applyAlignment="1" applyProtection="1">
      <alignment horizontal="center"/>
      <protection/>
    </xf>
    <xf numFmtId="174" fontId="11" fillId="0" borderId="8" xfId="0" applyNumberFormat="1" applyFont="1" applyBorder="1" applyAlignment="1" applyProtection="1" quotePrefix="1">
      <alignment horizontal="right"/>
      <protection/>
    </xf>
    <xf numFmtId="2" fontId="11" fillId="0" borderId="9" xfId="0" applyNumberFormat="1" applyFont="1" applyBorder="1" applyAlignment="1" applyProtection="1">
      <alignment horizontal="center"/>
      <protection/>
    </xf>
    <xf numFmtId="174" fontId="11" fillId="0" borderId="9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 horizontal="center"/>
      <protection/>
    </xf>
    <xf numFmtId="173" fontId="11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/>
      <protection/>
    </xf>
    <xf numFmtId="1" fontId="10" fillId="0" borderId="8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76" fontId="11" fillId="0" borderId="7" xfId="0" applyNumberFormat="1" applyFont="1" applyBorder="1" applyAlignment="1" applyProtection="1">
      <alignment horizontal="right"/>
      <protection/>
    </xf>
    <xf numFmtId="1" fontId="11" fillId="0" borderId="12" xfId="0" applyNumberFormat="1" applyFont="1" applyBorder="1" applyAlignment="1" applyProtection="1">
      <alignment/>
      <protection/>
    </xf>
    <xf numFmtId="0" fontId="25" fillId="0" borderId="13" xfId="0" applyFont="1" applyBorder="1" applyAlignment="1" applyProtection="1">
      <alignment horizontal="left" vertical="center"/>
      <protection/>
    </xf>
    <xf numFmtId="49" fontId="10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49" fontId="10" fillId="0" borderId="15" xfId="0" applyNumberFormat="1" applyFont="1" applyBorder="1" applyAlignment="1" applyProtection="1">
      <alignment horizontal="center"/>
      <protection/>
    </xf>
    <xf numFmtId="176" fontId="11" fillId="0" borderId="6" xfId="0" applyNumberFormat="1" applyFont="1" applyBorder="1" applyAlignment="1" applyProtection="1">
      <alignment horizontal="right"/>
      <protection/>
    </xf>
    <xf numFmtId="1" fontId="11" fillId="0" borderId="16" xfId="0" applyNumberFormat="1" applyFont="1" applyBorder="1" applyAlignment="1" applyProtection="1">
      <alignment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justify"/>
      <protection/>
    </xf>
    <xf numFmtId="0" fontId="19" fillId="0" borderId="0" xfId="0" applyFont="1" applyAlignment="1" applyProtection="1">
      <alignment horizontal="justify"/>
      <protection/>
    </xf>
    <xf numFmtId="2" fontId="19" fillId="0" borderId="0" xfId="0" applyNumberFormat="1" applyFont="1" applyAlignment="1" applyProtection="1">
      <alignment horizontal="justify"/>
      <protection/>
    </xf>
    <xf numFmtId="1" fontId="1" fillId="0" borderId="2" xfId="0" applyNumberFormat="1" applyFont="1" applyBorder="1" applyAlignment="1" applyProtection="1">
      <alignment horizontal="center"/>
      <protection/>
    </xf>
    <xf numFmtId="3" fontId="0" fillId="0" borderId="2" xfId="0" applyNumberFormat="1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0" fillId="0" borderId="3" xfId="0" applyNumberFormat="1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2" fontId="11" fillId="0" borderId="2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" fontId="11" fillId="0" borderId="22" xfId="0" applyNumberFormat="1" applyFont="1" applyBorder="1" applyAlignment="1" applyProtection="1">
      <alignment/>
      <protection/>
    </xf>
    <xf numFmtId="1" fontId="11" fillId="0" borderId="12" xfId="0" applyNumberFormat="1" applyFont="1" applyBorder="1" applyAlignment="1" applyProtection="1">
      <alignment horizontal="right"/>
      <protection/>
    </xf>
    <xf numFmtId="1" fontId="11" fillId="0" borderId="6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74" fontId="8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" fontId="11" fillId="0" borderId="5" xfId="0" applyNumberFormat="1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173" fontId="10" fillId="0" borderId="23" xfId="0" applyNumberFormat="1" applyFont="1" applyBorder="1" applyAlignment="1" applyProtection="1">
      <alignment horizontal="center" vertical="center" wrapText="1"/>
      <protection/>
    </xf>
    <xf numFmtId="173" fontId="10" fillId="0" borderId="24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2" fontId="10" fillId="0" borderId="23" xfId="0" applyNumberFormat="1" applyFont="1" applyBorder="1" applyAlignment="1" applyProtection="1">
      <alignment horizontal="center" vertical="center" wrapText="1"/>
      <protection/>
    </xf>
    <xf numFmtId="2" fontId="10" fillId="0" borderId="24" xfId="0" applyNumberFormat="1" applyFont="1" applyBorder="1" applyAlignment="1" applyProtection="1">
      <alignment horizontal="center" vertical="center" wrapText="1"/>
      <protection/>
    </xf>
    <xf numFmtId="2" fontId="10" fillId="0" borderId="37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0" fillId="0" borderId="19" xfId="0" applyFont="1" applyBorder="1" applyAlignment="1" applyProtection="1">
      <alignment horizontal="justify"/>
      <protection/>
    </xf>
    <xf numFmtId="0" fontId="0" fillId="0" borderId="0" xfId="0" applyFont="1" applyBorder="1" applyAlignment="1" applyProtection="1">
      <alignment horizontal="justify"/>
      <protection/>
    </xf>
    <xf numFmtId="0" fontId="20" fillId="0" borderId="0" xfId="0" applyFont="1" applyAlignment="1" applyProtection="1">
      <alignment horizontal="justify"/>
      <protection/>
    </xf>
    <xf numFmtId="0" fontId="19" fillId="0" borderId="0" xfId="0" applyFont="1" applyAlignment="1" applyProtection="1">
      <alignment horizontal="justify"/>
      <protection/>
    </xf>
    <xf numFmtId="1" fontId="1" fillId="0" borderId="38" xfId="0" applyNumberFormat="1" applyFont="1" applyBorder="1" applyAlignment="1" applyProtection="1">
      <alignment horizontal="center" vertical="center" wrapText="1"/>
      <protection/>
    </xf>
    <xf numFmtId="1" fontId="1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173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3" fontId="10" fillId="0" borderId="37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2</xdr:col>
      <xdr:colOff>323850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942975</xdr:colOff>
      <xdr:row>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571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180975</xdr:rowOff>
    </xdr:from>
    <xdr:to>
      <xdr:col>8</xdr:col>
      <xdr:colOff>0</xdr:colOff>
      <xdr:row>8</xdr:row>
      <xdr:rowOff>19050</xdr:rowOff>
    </xdr:to>
    <xdr:sp>
      <xdr:nvSpPr>
        <xdr:cNvPr id="3" name="Line 5"/>
        <xdr:cNvSpPr>
          <a:spLocks/>
        </xdr:cNvSpPr>
      </xdr:nvSpPr>
      <xdr:spPr>
        <a:xfrm>
          <a:off x="4981575" y="1752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4" name="Line 11"/>
        <xdr:cNvSpPr>
          <a:spLocks/>
        </xdr:cNvSpPr>
      </xdr:nvSpPr>
      <xdr:spPr>
        <a:xfrm>
          <a:off x="258127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5" name="Line 12"/>
        <xdr:cNvSpPr>
          <a:spLocks/>
        </xdr:cNvSpPr>
      </xdr:nvSpPr>
      <xdr:spPr>
        <a:xfrm>
          <a:off x="2581275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" name="Line 14"/>
        <xdr:cNvSpPr>
          <a:spLocks/>
        </xdr:cNvSpPr>
      </xdr:nvSpPr>
      <xdr:spPr>
        <a:xfrm>
          <a:off x="2581275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85725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152400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2</xdr:col>
      <xdr:colOff>323850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942975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571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48</xdr:row>
      <xdr:rowOff>0</xdr:rowOff>
    </xdr:from>
    <xdr:to>
      <xdr:col>3</xdr:col>
      <xdr:colOff>619125</xdr:colOff>
      <xdr:row>48</xdr:row>
      <xdr:rowOff>0</xdr:rowOff>
    </xdr:to>
    <xdr:sp>
      <xdr:nvSpPr>
        <xdr:cNvPr id="3" name="Line 6"/>
        <xdr:cNvSpPr>
          <a:spLocks/>
        </xdr:cNvSpPr>
      </xdr:nvSpPr>
      <xdr:spPr>
        <a:xfrm>
          <a:off x="1343025" y="9096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" name="Line 8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" name="Line 9"/>
        <xdr:cNvSpPr>
          <a:spLocks/>
        </xdr:cNvSpPr>
      </xdr:nvSpPr>
      <xdr:spPr>
        <a:xfrm>
          <a:off x="50673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0</xdr:colOff>
      <xdr:row>8</xdr:row>
      <xdr:rowOff>47625</xdr:rowOff>
    </xdr:to>
    <xdr:sp>
      <xdr:nvSpPr>
        <xdr:cNvPr id="6" name="Line 12"/>
        <xdr:cNvSpPr>
          <a:spLocks/>
        </xdr:cNvSpPr>
      </xdr:nvSpPr>
      <xdr:spPr>
        <a:xfrm>
          <a:off x="5067300" y="17811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" name="Line 13"/>
        <xdr:cNvSpPr>
          <a:spLocks/>
        </xdr:cNvSpPr>
      </xdr:nvSpPr>
      <xdr:spPr>
        <a:xfrm>
          <a:off x="26670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8" name="Line 14"/>
        <xdr:cNvSpPr>
          <a:spLocks/>
        </xdr:cNvSpPr>
      </xdr:nvSpPr>
      <xdr:spPr>
        <a:xfrm>
          <a:off x="26670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2</xdr:col>
      <xdr:colOff>323850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942975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571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" name="Line 8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" name="Line 9"/>
        <xdr:cNvSpPr>
          <a:spLocks/>
        </xdr:cNvSpPr>
      </xdr:nvSpPr>
      <xdr:spPr>
        <a:xfrm>
          <a:off x="50673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" name="Line 13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6" name="Line 14"/>
        <xdr:cNvSpPr>
          <a:spLocks/>
        </xdr:cNvSpPr>
      </xdr:nvSpPr>
      <xdr:spPr>
        <a:xfrm>
          <a:off x="26670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7" name="Line 15"/>
        <xdr:cNvSpPr>
          <a:spLocks/>
        </xdr:cNvSpPr>
      </xdr:nvSpPr>
      <xdr:spPr>
        <a:xfrm>
          <a:off x="26670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2</xdr:col>
      <xdr:colOff>323850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942975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571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48</xdr:row>
      <xdr:rowOff>0</xdr:rowOff>
    </xdr:from>
    <xdr:to>
      <xdr:col>3</xdr:col>
      <xdr:colOff>609600</xdr:colOff>
      <xdr:row>48</xdr:row>
      <xdr:rowOff>0</xdr:rowOff>
    </xdr:to>
    <xdr:sp>
      <xdr:nvSpPr>
        <xdr:cNvPr id="3" name="Line 7"/>
        <xdr:cNvSpPr>
          <a:spLocks/>
        </xdr:cNvSpPr>
      </xdr:nvSpPr>
      <xdr:spPr>
        <a:xfrm>
          <a:off x="1333500" y="9096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" name="Line 8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" name="Line 9"/>
        <xdr:cNvSpPr>
          <a:spLocks/>
        </xdr:cNvSpPr>
      </xdr:nvSpPr>
      <xdr:spPr>
        <a:xfrm>
          <a:off x="50673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38100</xdr:rowOff>
    </xdr:to>
    <xdr:sp>
      <xdr:nvSpPr>
        <xdr:cNvPr id="6" name="Line 12"/>
        <xdr:cNvSpPr>
          <a:spLocks/>
        </xdr:cNvSpPr>
      </xdr:nvSpPr>
      <xdr:spPr>
        <a:xfrm>
          <a:off x="5067300" y="17716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7" name="Line 13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" name="Line 14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9" name="Line 15"/>
        <xdr:cNvSpPr>
          <a:spLocks/>
        </xdr:cNvSpPr>
      </xdr:nvSpPr>
      <xdr:spPr>
        <a:xfrm>
          <a:off x="26670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0" name="Line 16"/>
        <xdr:cNvSpPr>
          <a:spLocks/>
        </xdr:cNvSpPr>
      </xdr:nvSpPr>
      <xdr:spPr>
        <a:xfrm>
          <a:off x="26670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2</xdr:col>
      <xdr:colOff>323850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942975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571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190500</xdr:rowOff>
    </xdr:from>
    <xdr:to>
      <xdr:col>8</xdr:col>
      <xdr:colOff>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>
          <a:off x="5067300" y="1762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" name="Line 8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" name="Line 9"/>
        <xdr:cNvSpPr>
          <a:spLocks/>
        </xdr:cNvSpPr>
      </xdr:nvSpPr>
      <xdr:spPr>
        <a:xfrm>
          <a:off x="5067300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" name="Line 13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7" name="Line 14"/>
        <xdr:cNvSpPr>
          <a:spLocks/>
        </xdr:cNvSpPr>
      </xdr:nvSpPr>
      <xdr:spPr>
        <a:xfrm>
          <a:off x="50673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8" name="Line 15"/>
        <xdr:cNvSpPr>
          <a:spLocks/>
        </xdr:cNvSpPr>
      </xdr:nvSpPr>
      <xdr:spPr>
        <a:xfrm>
          <a:off x="26670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9" name="Line 16"/>
        <xdr:cNvSpPr>
          <a:spLocks/>
        </xdr:cNvSpPr>
      </xdr:nvSpPr>
      <xdr:spPr>
        <a:xfrm>
          <a:off x="266700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85725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152400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85725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152400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85725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152400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85725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152400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 topLeftCell="A1">
      <selection activeCell="B6" sqref="B6"/>
    </sheetView>
  </sheetViews>
  <sheetFormatPr defaultColWidth="9.140625" defaultRowHeight="12.75"/>
  <cols>
    <col min="2" max="2" width="25.00390625" style="0" customWidth="1"/>
  </cols>
  <sheetData>
    <row r="3" spans="1:2" ht="24.75" customHeight="1">
      <c r="A3" s="43" t="s">
        <v>62</v>
      </c>
      <c r="B3" s="43" t="s">
        <v>61</v>
      </c>
    </row>
    <row r="4" spans="1:2" ht="22.5" customHeight="1">
      <c r="A4" s="44" t="s">
        <v>59</v>
      </c>
      <c r="B4" s="32">
        <v>32764</v>
      </c>
    </row>
    <row r="5" spans="1:2" ht="22.5" customHeight="1">
      <c r="A5" s="44">
        <v>2</v>
      </c>
      <c r="B5" s="32">
        <v>35527.26</v>
      </c>
    </row>
    <row r="6" spans="1:2" ht="22.5" customHeight="1">
      <c r="A6" s="44" t="s">
        <v>60</v>
      </c>
      <c r="B6" s="32">
        <v>32973.19</v>
      </c>
    </row>
    <row r="7" spans="1:2" ht="22.5" customHeight="1">
      <c r="A7" s="44">
        <v>4</v>
      </c>
      <c r="B7" s="32">
        <v>37663.28</v>
      </c>
    </row>
    <row r="8" spans="1:2" ht="22.5" customHeight="1">
      <c r="A8" s="44">
        <v>5</v>
      </c>
      <c r="B8" s="32">
        <v>37012.34</v>
      </c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7" sqref="A7:A8"/>
    </sheetView>
  </sheetViews>
  <sheetFormatPr defaultColWidth="9.140625" defaultRowHeight="12.75"/>
  <cols>
    <col min="2" max="2" width="10.8515625" style="0" customWidth="1"/>
    <col min="5" max="6" width="11.28125" style="0" customWidth="1"/>
    <col min="7" max="7" width="10.7109375" style="0" customWidth="1"/>
    <col min="8" max="8" width="12.28125" style="0" customWidth="1"/>
  </cols>
  <sheetData>
    <row r="1" spans="1:9" ht="19.5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30"/>
    </row>
    <row r="2" spans="1:9" ht="13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3"/>
    </row>
    <row r="4" spans="7:9" ht="19.5" customHeight="1">
      <c r="G4" s="33" t="s">
        <v>52</v>
      </c>
      <c r="H4" s="34"/>
      <c r="I4" s="30"/>
    </row>
    <row r="5" spans="7:8" ht="18" customHeight="1">
      <c r="G5" s="33" t="s">
        <v>53</v>
      </c>
      <c r="H5" s="35"/>
    </row>
    <row r="6" spans="1:8" ht="17.25" customHeight="1">
      <c r="A6" s="143" t="s">
        <v>46</v>
      </c>
      <c r="B6" s="143"/>
      <c r="C6" s="143"/>
      <c r="D6" s="143"/>
      <c r="E6" s="143"/>
      <c r="F6" s="143"/>
      <c r="G6" s="143"/>
      <c r="H6" s="143"/>
    </row>
    <row r="7" spans="1:8" ht="14.25" customHeight="1">
      <c r="A7" s="142" t="s">
        <v>0</v>
      </c>
      <c r="B7" s="142" t="s">
        <v>47</v>
      </c>
      <c r="C7" s="142" t="s">
        <v>48</v>
      </c>
      <c r="D7" s="142"/>
      <c r="E7" s="142" t="s">
        <v>49</v>
      </c>
      <c r="F7" s="142" t="s">
        <v>50</v>
      </c>
      <c r="G7" s="142" t="s">
        <v>51</v>
      </c>
      <c r="H7" s="142" t="s">
        <v>1</v>
      </c>
    </row>
    <row r="8" spans="1:8" ht="12.75">
      <c r="A8" s="142"/>
      <c r="B8" s="142"/>
      <c r="C8" s="142"/>
      <c r="D8" s="142"/>
      <c r="E8" s="142"/>
      <c r="F8" s="142"/>
      <c r="G8" s="142"/>
      <c r="H8" s="142"/>
    </row>
    <row r="9" spans="1:8" ht="19.5" customHeight="1">
      <c r="A9" s="32">
        <v>1</v>
      </c>
      <c r="B9" s="32"/>
      <c r="C9" s="139"/>
      <c r="D9" s="139"/>
      <c r="E9" s="32"/>
      <c r="F9" s="32"/>
      <c r="G9" s="32"/>
      <c r="H9" s="32"/>
    </row>
    <row r="10" spans="1:8" ht="19.5" customHeight="1">
      <c r="A10" s="32">
        <v>2</v>
      </c>
      <c r="B10" s="32"/>
      <c r="C10" s="139"/>
      <c r="D10" s="139"/>
      <c r="E10" s="32"/>
      <c r="F10" s="32"/>
      <c r="G10" s="32"/>
      <c r="H10" s="32"/>
    </row>
    <row r="11" spans="1:8" ht="19.5" customHeight="1">
      <c r="A11" s="32">
        <v>3</v>
      </c>
      <c r="B11" s="32"/>
      <c r="C11" s="139"/>
      <c r="D11" s="139"/>
      <c r="E11" s="32"/>
      <c r="F11" s="32"/>
      <c r="G11" s="32"/>
      <c r="H11" s="32"/>
    </row>
    <row r="12" spans="1:8" ht="19.5" customHeight="1">
      <c r="A12" s="32">
        <v>4</v>
      </c>
      <c r="B12" s="32"/>
      <c r="C12" s="139"/>
      <c r="D12" s="139"/>
      <c r="E12" s="32"/>
      <c r="F12" s="32"/>
      <c r="G12" s="32"/>
      <c r="H12" s="32"/>
    </row>
    <row r="13" spans="1:8" ht="19.5" customHeight="1">
      <c r="A13" s="32">
        <v>5</v>
      </c>
      <c r="B13" s="32"/>
      <c r="C13" s="139"/>
      <c r="D13" s="139"/>
      <c r="E13" s="32"/>
      <c r="F13" s="32"/>
      <c r="G13" s="32"/>
      <c r="H13" s="32"/>
    </row>
    <row r="14" spans="1:8" ht="19.5" customHeight="1">
      <c r="A14" s="32">
        <v>6</v>
      </c>
      <c r="B14" s="32"/>
      <c r="C14" s="139"/>
      <c r="D14" s="139"/>
      <c r="E14" s="32"/>
      <c r="F14" s="32"/>
      <c r="G14" s="32"/>
      <c r="H14" s="32"/>
    </row>
    <row r="15" spans="1:8" ht="19.5" customHeight="1">
      <c r="A15" s="32">
        <v>7</v>
      </c>
      <c r="B15" s="32"/>
      <c r="C15" s="139"/>
      <c r="D15" s="139"/>
      <c r="E15" s="32"/>
      <c r="F15" s="32"/>
      <c r="G15" s="32"/>
      <c r="H15" s="32"/>
    </row>
    <row r="16" spans="1:8" ht="19.5" customHeight="1">
      <c r="A16" s="32">
        <v>8</v>
      </c>
      <c r="B16" s="32"/>
      <c r="C16" s="139"/>
      <c r="D16" s="139"/>
      <c r="E16" s="32"/>
      <c r="F16" s="32"/>
      <c r="G16" s="32"/>
      <c r="H16" s="32"/>
    </row>
    <row r="17" spans="1:8" ht="19.5" customHeight="1">
      <c r="A17" s="32">
        <v>9</v>
      </c>
      <c r="B17" s="32"/>
      <c r="C17" s="139"/>
      <c r="D17" s="139"/>
      <c r="E17" s="32"/>
      <c r="F17" s="32"/>
      <c r="G17" s="32"/>
      <c r="H17" s="32"/>
    </row>
    <row r="18" spans="1:8" ht="19.5" customHeight="1">
      <c r="A18" s="32">
        <v>10</v>
      </c>
      <c r="B18" s="32"/>
      <c r="C18" s="139"/>
      <c r="D18" s="139"/>
      <c r="E18" s="32"/>
      <c r="F18" s="32"/>
      <c r="G18" s="32"/>
      <c r="H18" s="32"/>
    </row>
    <row r="19" spans="1:8" ht="19.5" customHeight="1">
      <c r="A19" s="32">
        <v>11</v>
      </c>
      <c r="B19" s="32"/>
      <c r="C19" s="139"/>
      <c r="D19" s="139"/>
      <c r="E19" s="32"/>
      <c r="F19" s="32"/>
      <c r="G19" s="32"/>
      <c r="H19" s="32"/>
    </row>
    <row r="20" spans="1:8" ht="19.5" customHeight="1">
      <c r="A20" s="32">
        <v>12</v>
      </c>
      <c r="B20" s="32"/>
      <c r="C20" s="139"/>
      <c r="D20" s="139"/>
      <c r="E20" s="32"/>
      <c r="F20" s="32"/>
      <c r="G20" s="32"/>
      <c r="H20" s="32"/>
    </row>
    <row r="21" spans="1:8" ht="19.5" customHeight="1">
      <c r="A21" s="32">
        <v>13</v>
      </c>
      <c r="B21" s="32"/>
      <c r="C21" s="139"/>
      <c r="D21" s="139"/>
      <c r="E21" s="32"/>
      <c r="F21" s="32"/>
      <c r="G21" s="32"/>
      <c r="H21" s="32"/>
    </row>
    <row r="22" spans="1:8" ht="19.5" customHeight="1">
      <c r="A22" s="32">
        <v>14</v>
      </c>
      <c r="B22" s="32"/>
      <c r="C22" s="139"/>
      <c r="D22" s="139"/>
      <c r="E22" s="32"/>
      <c r="F22" s="32"/>
      <c r="G22" s="32"/>
      <c r="H22" s="32"/>
    </row>
    <row r="23" spans="1:8" ht="19.5" customHeight="1">
      <c r="A23" s="32">
        <v>15</v>
      </c>
      <c r="B23" s="32"/>
      <c r="C23" s="139"/>
      <c r="D23" s="139"/>
      <c r="E23" s="32"/>
      <c r="F23" s="32"/>
      <c r="G23" s="32"/>
      <c r="H23" s="32"/>
    </row>
    <row r="24" spans="1:8" ht="19.5" customHeight="1">
      <c r="A24" s="32">
        <v>16</v>
      </c>
      <c r="B24" s="32"/>
      <c r="C24" s="139"/>
      <c r="D24" s="139"/>
      <c r="E24" s="32"/>
      <c r="F24" s="32"/>
      <c r="G24" s="32"/>
      <c r="H24" s="32"/>
    </row>
    <row r="25" spans="1:8" ht="19.5" customHeight="1">
      <c r="A25" s="32">
        <v>17</v>
      </c>
      <c r="B25" s="32"/>
      <c r="C25" s="139"/>
      <c r="D25" s="139"/>
      <c r="E25" s="32"/>
      <c r="F25" s="32"/>
      <c r="G25" s="32"/>
      <c r="H25" s="32"/>
    </row>
    <row r="26" spans="1:8" ht="19.5" customHeight="1">
      <c r="A26" s="32">
        <v>18</v>
      </c>
      <c r="B26" s="32"/>
      <c r="C26" s="139"/>
      <c r="D26" s="139"/>
      <c r="E26" s="32"/>
      <c r="F26" s="32"/>
      <c r="G26" s="32"/>
      <c r="H26" s="32"/>
    </row>
    <row r="27" spans="1:8" ht="19.5" customHeight="1">
      <c r="A27" s="32">
        <v>19</v>
      </c>
      <c r="B27" s="32"/>
      <c r="C27" s="139"/>
      <c r="D27" s="139"/>
      <c r="E27" s="32"/>
      <c r="F27" s="32"/>
      <c r="G27" s="32"/>
      <c r="H27" s="32"/>
    </row>
    <row r="28" spans="1:8" ht="19.5" customHeight="1">
      <c r="A28" s="32">
        <v>20</v>
      </c>
      <c r="B28" s="32"/>
      <c r="C28" s="139"/>
      <c r="D28" s="139"/>
      <c r="E28" s="32"/>
      <c r="F28" s="32"/>
      <c r="G28" s="32"/>
      <c r="H28" s="32"/>
    </row>
    <row r="29" spans="1:8" ht="19.5" customHeight="1">
      <c r="A29" s="32">
        <v>21</v>
      </c>
      <c r="B29" s="32"/>
      <c r="C29" s="139"/>
      <c r="D29" s="139"/>
      <c r="E29" s="32"/>
      <c r="F29" s="32"/>
      <c r="G29" s="32"/>
      <c r="H29" s="32"/>
    </row>
    <row r="30" spans="1:8" ht="19.5" customHeight="1">
      <c r="A30" s="32">
        <v>22</v>
      </c>
      <c r="B30" s="32"/>
      <c r="C30" s="139"/>
      <c r="D30" s="139"/>
      <c r="E30" s="32"/>
      <c r="F30" s="32"/>
      <c r="G30" s="32"/>
      <c r="H30" s="32"/>
    </row>
    <row r="31" spans="1:8" ht="19.5" customHeight="1">
      <c r="A31" s="32">
        <v>23</v>
      </c>
      <c r="B31" s="32"/>
      <c r="C31" s="139"/>
      <c r="D31" s="139"/>
      <c r="E31" s="32"/>
      <c r="F31" s="32"/>
      <c r="G31" s="32"/>
      <c r="H31" s="32"/>
    </row>
    <row r="32" spans="1:8" ht="19.5" customHeight="1">
      <c r="A32" s="32">
        <v>24</v>
      </c>
      <c r="B32" s="32"/>
      <c r="C32" s="139"/>
      <c r="D32" s="139"/>
      <c r="E32" s="32"/>
      <c r="F32" s="32"/>
      <c r="G32" s="32"/>
      <c r="H32" s="32"/>
    </row>
    <row r="33" spans="1:8" ht="19.5" customHeight="1">
      <c r="A33" s="32">
        <v>25</v>
      </c>
      <c r="B33" s="32"/>
      <c r="C33" s="139"/>
      <c r="D33" s="139"/>
      <c r="E33" s="32"/>
      <c r="F33" s="32"/>
      <c r="G33" s="32"/>
      <c r="H33" s="32"/>
    </row>
    <row r="34" spans="1:8" ht="19.5" customHeight="1">
      <c r="A34" s="32">
        <v>26</v>
      </c>
      <c r="B34" s="32"/>
      <c r="C34" s="139"/>
      <c r="D34" s="139"/>
      <c r="E34" s="32"/>
      <c r="F34" s="32"/>
      <c r="G34" s="32"/>
      <c r="H34" s="32"/>
    </row>
    <row r="35" spans="1:8" ht="19.5" customHeight="1">
      <c r="A35" s="32">
        <v>27</v>
      </c>
      <c r="B35" s="32"/>
      <c r="C35" s="139"/>
      <c r="D35" s="139"/>
      <c r="E35" s="32"/>
      <c r="F35" s="32"/>
      <c r="G35" s="32"/>
      <c r="H35" s="32"/>
    </row>
    <row r="36" spans="1:8" ht="19.5" customHeight="1">
      <c r="A36" s="32">
        <v>28</v>
      </c>
      <c r="B36" s="32"/>
      <c r="C36" s="139"/>
      <c r="D36" s="139"/>
      <c r="E36" s="32"/>
      <c r="F36" s="32"/>
      <c r="G36" s="32"/>
      <c r="H36" s="32"/>
    </row>
    <row r="37" spans="1:8" ht="19.5" customHeight="1">
      <c r="A37" s="32">
        <v>29</v>
      </c>
      <c r="B37" s="32"/>
      <c r="C37" s="139"/>
      <c r="D37" s="139"/>
      <c r="E37" s="32"/>
      <c r="F37" s="32"/>
      <c r="G37" s="32"/>
      <c r="H37" s="32"/>
    </row>
    <row r="38" spans="1:8" ht="19.5" customHeight="1">
      <c r="A38" s="32">
        <v>30</v>
      </c>
      <c r="B38" s="32"/>
      <c r="C38" s="139"/>
      <c r="D38" s="139"/>
      <c r="E38" s="32"/>
      <c r="F38" s="32"/>
      <c r="G38" s="32"/>
      <c r="H38" s="32"/>
    </row>
    <row r="39" spans="1:8" ht="19.5" customHeight="1">
      <c r="A39" s="32">
        <v>31</v>
      </c>
      <c r="B39" s="32"/>
      <c r="C39" s="139"/>
      <c r="D39" s="139"/>
      <c r="E39" s="32"/>
      <c r="F39" s="32"/>
      <c r="G39" s="32"/>
      <c r="H39" s="32"/>
    </row>
    <row r="40" spans="1:4" ht="12.75">
      <c r="A40" s="28" t="s">
        <v>43</v>
      </c>
      <c r="C40" s="31"/>
      <c r="D40" s="31"/>
    </row>
    <row r="41" spans="1:7" ht="12.75">
      <c r="A41" s="141" t="s">
        <v>54</v>
      </c>
      <c r="B41" s="141"/>
      <c r="C41" s="141"/>
      <c r="D41" s="31"/>
      <c r="F41" s="140" t="s">
        <v>55</v>
      </c>
      <c r="G41" s="140"/>
    </row>
    <row r="42" spans="3:4" ht="12.75">
      <c r="C42" s="31"/>
      <c r="D42" s="31"/>
    </row>
  </sheetData>
  <sheetProtection password="CDC4" sheet="1" objects="1" scenarios="1"/>
  <mergeCells count="44">
    <mergeCell ref="C34:D34"/>
    <mergeCell ref="C35:D35"/>
    <mergeCell ref="C36:D36"/>
    <mergeCell ref="C37:D37"/>
    <mergeCell ref="F41:G41"/>
    <mergeCell ref="A41:C41"/>
    <mergeCell ref="C38:D38"/>
    <mergeCell ref="C39:D39"/>
    <mergeCell ref="C33:D33"/>
    <mergeCell ref="C26:D26"/>
    <mergeCell ref="C27:D27"/>
    <mergeCell ref="C28:D28"/>
    <mergeCell ref="C29:D29"/>
    <mergeCell ref="C30:D30"/>
    <mergeCell ref="C24:D24"/>
    <mergeCell ref="C25:D25"/>
    <mergeCell ref="C31:D31"/>
    <mergeCell ref="C32:D32"/>
    <mergeCell ref="C20:D20"/>
    <mergeCell ref="C21:D21"/>
    <mergeCell ref="C22:D22"/>
    <mergeCell ref="C23:D23"/>
    <mergeCell ref="C18:D18"/>
    <mergeCell ref="C19:D19"/>
    <mergeCell ref="C17:D17"/>
    <mergeCell ref="C14:D14"/>
    <mergeCell ref="C15:D15"/>
    <mergeCell ref="C16:D16"/>
    <mergeCell ref="G7:G8"/>
    <mergeCell ref="C13:D13"/>
    <mergeCell ref="C9:D9"/>
    <mergeCell ref="C10:D10"/>
    <mergeCell ref="C11:D11"/>
    <mergeCell ref="C12:D12"/>
    <mergeCell ref="A2:I2"/>
    <mergeCell ref="A1:H1"/>
    <mergeCell ref="A3:H3"/>
    <mergeCell ref="H7:H8"/>
    <mergeCell ref="B7:B8"/>
    <mergeCell ref="A7:A8"/>
    <mergeCell ref="C7:D8"/>
    <mergeCell ref="A6:H6"/>
    <mergeCell ref="E7:E8"/>
    <mergeCell ref="F7:F8"/>
  </mergeCells>
  <printOptions horizontalCentered="1"/>
  <pageMargins left="0.7480314960629921" right="0.7480314960629921" top="0.31496062992125984" bottom="0.5905511811023623" header="0.15748031496062992" footer="0.5511811023622047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3">
      <selection activeCell="C9" sqref="C9:D9"/>
    </sheetView>
  </sheetViews>
  <sheetFormatPr defaultColWidth="9.140625" defaultRowHeight="12.75"/>
  <cols>
    <col min="2" max="2" width="10.8515625" style="0" customWidth="1"/>
    <col min="5" max="6" width="11.28125" style="0" customWidth="1"/>
    <col min="7" max="7" width="10.7109375" style="0" customWidth="1"/>
    <col min="8" max="8" width="12.28125" style="0" customWidth="1"/>
  </cols>
  <sheetData>
    <row r="1" spans="1:9" ht="19.5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30"/>
    </row>
    <row r="2" spans="1:9" ht="13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3"/>
    </row>
    <row r="4" spans="7:9" ht="19.5" customHeight="1">
      <c r="G4" s="33" t="s">
        <v>52</v>
      </c>
      <c r="H4" s="34"/>
      <c r="I4" s="30"/>
    </row>
    <row r="5" spans="7:8" ht="18" customHeight="1">
      <c r="G5" s="33" t="s">
        <v>53</v>
      </c>
      <c r="H5" s="35"/>
    </row>
    <row r="6" spans="1:8" ht="17.25" customHeight="1">
      <c r="A6" s="143" t="s">
        <v>45</v>
      </c>
      <c r="B6" s="143"/>
      <c r="C6" s="143"/>
      <c r="D6" s="143"/>
      <c r="E6" s="143"/>
      <c r="F6" s="143"/>
      <c r="G6" s="143"/>
      <c r="H6" s="143"/>
    </row>
    <row r="7" spans="1:8" ht="14.25" customHeight="1">
      <c r="A7" s="142" t="s">
        <v>0</v>
      </c>
      <c r="B7" s="142" t="s">
        <v>47</v>
      </c>
      <c r="C7" s="142" t="s">
        <v>48</v>
      </c>
      <c r="D7" s="142"/>
      <c r="E7" s="142" t="s">
        <v>49</v>
      </c>
      <c r="F7" s="142" t="s">
        <v>50</v>
      </c>
      <c r="G7" s="142" t="s">
        <v>51</v>
      </c>
      <c r="H7" s="142" t="s">
        <v>1</v>
      </c>
    </row>
    <row r="8" spans="1:8" ht="12.75">
      <c r="A8" s="142"/>
      <c r="B8" s="142"/>
      <c r="C8" s="142"/>
      <c r="D8" s="142"/>
      <c r="E8" s="142"/>
      <c r="F8" s="142"/>
      <c r="G8" s="142"/>
      <c r="H8" s="142"/>
    </row>
    <row r="9" spans="1:8" ht="19.5" customHeight="1">
      <c r="A9" s="32">
        <v>1</v>
      </c>
      <c r="B9" s="32"/>
      <c r="C9" s="139"/>
      <c r="D9" s="139"/>
      <c r="E9" s="32"/>
      <c r="F9" s="32"/>
      <c r="G9" s="32"/>
      <c r="H9" s="32"/>
    </row>
    <row r="10" spans="1:8" ht="19.5" customHeight="1">
      <c r="A10" s="32">
        <v>2</v>
      </c>
      <c r="B10" s="32"/>
      <c r="C10" s="139"/>
      <c r="D10" s="139"/>
      <c r="E10" s="32"/>
      <c r="F10" s="32"/>
      <c r="G10" s="32"/>
      <c r="H10" s="32"/>
    </row>
    <row r="11" spans="1:8" ht="19.5" customHeight="1">
      <c r="A11" s="32">
        <v>3</v>
      </c>
      <c r="B11" s="32"/>
      <c r="C11" s="139"/>
      <c r="D11" s="139"/>
      <c r="E11" s="32"/>
      <c r="F11" s="32"/>
      <c r="G11" s="32"/>
      <c r="H11" s="32"/>
    </row>
    <row r="12" spans="1:8" ht="19.5" customHeight="1">
      <c r="A12" s="32">
        <v>4</v>
      </c>
      <c r="B12" s="32"/>
      <c r="C12" s="139"/>
      <c r="D12" s="139"/>
      <c r="E12" s="32"/>
      <c r="F12" s="32"/>
      <c r="G12" s="32"/>
      <c r="H12" s="32"/>
    </row>
    <row r="13" spans="1:8" ht="19.5" customHeight="1">
      <c r="A13" s="32">
        <v>5</v>
      </c>
      <c r="B13" s="32"/>
      <c r="C13" s="139"/>
      <c r="D13" s="139"/>
      <c r="E13" s="32"/>
      <c r="F13" s="32"/>
      <c r="G13" s="32"/>
      <c r="H13" s="32"/>
    </row>
    <row r="14" spans="1:8" ht="19.5" customHeight="1">
      <c r="A14" s="32">
        <v>6</v>
      </c>
      <c r="B14" s="32"/>
      <c r="C14" s="139"/>
      <c r="D14" s="139"/>
      <c r="E14" s="32"/>
      <c r="F14" s="32"/>
      <c r="G14" s="32"/>
      <c r="H14" s="32"/>
    </row>
    <row r="15" spans="1:8" ht="19.5" customHeight="1">
      <c r="A15" s="32">
        <v>7</v>
      </c>
      <c r="B15" s="32"/>
      <c r="C15" s="139"/>
      <c r="D15" s="139"/>
      <c r="E15" s="32"/>
      <c r="F15" s="32"/>
      <c r="G15" s="32"/>
      <c r="H15" s="32"/>
    </row>
    <row r="16" spans="1:8" ht="19.5" customHeight="1">
      <c r="A16" s="32">
        <v>8</v>
      </c>
      <c r="B16" s="32"/>
      <c r="C16" s="139"/>
      <c r="D16" s="139"/>
      <c r="E16" s="32"/>
      <c r="F16" s="32"/>
      <c r="G16" s="32"/>
      <c r="H16" s="32"/>
    </row>
    <row r="17" spans="1:8" ht="19.5" customHeight="1">
      <c r="A17" s="32">
        <v>9</v>
      </c>
      <c r="B17" s="32"/>
      <c r="C17" s="139"/>
      <c r="D17" s="139"/>
      <c r="E17" s="32"/>
      <c r="F17" s="32"/>
      <c r="G17" s="32"/>
      <c r="H17" s="32"/>
    </row>
    <row r="18" spans="1:8" ht="19.5" customHeight="1">
      <c r="A18" s="32">
        <v>10</v>
      </c>
      <c r="B18" s="32"/>
      <c r="C18" s="139"/>
      <c r="D18" s="139"/>
      <c r="E18" s="32"/>
      <c r="F18" s="32"/>
      <c r="G18" s="32"/>
      <c r="H18" s="32"/>
    </row>
    <row r="19" spans="1:8" ht="19.5" customHeight="1">
      <c r="A19" s="32">
        <v>11</v>
      </c>
      <c r="B19" s="32"/>
      <c r="C19" s="139"/>
      <c r="D19" s="139"/>
      <c r="E19" s="32"/>
      <c r="F19" s="32"/>
      <c r="G19" s="32"/>
      <c r="H19" s="32"/>
    </row>
    <row r="20" spans="1:8" ht="19.5" customHeight="1">
      <c r="A20" s="32">
        <v>12</v>
      </c>
      <c r="B20" s="32"/>
      <c r="C20" s="139"/>
      <c r="D20" s="139"/>
      <c r="E20" s="32"/>
      <c r="F20" s="32"/>
      <c r="G20" s="32"/>
      <c r="H20" s="32"/>
    </row>
    <row r="21" spans="1:8" ht="19.5" customHeight="1">
      <c r="A21" s="32">
        <v>13</v>
      </c>
      <c r="B21" s="32"/>
      <c r="C21" s="139"/>
      <c r="D21" s="139"/>
      <c r="E21" s="32"/>
      <c r="F21" s="32"/>
      <c r="G21" s="32"/>
      <c r="H21" s="32"/>
    </row>
    <row r="22" spans="1:8" ht="19.5" customHeight="1">
      <c r="A22" s="32">
        <v>14</v>
      </c>
      <c r="B22" s="32"/>
      <c r="C22" s="139"/>
      <c r="D22" s="139"/>
      <c r="E22" s="32"/>
      <c r="F22" s="32"/>
      <c r="G22" s="32"/>
      <c r="H22" s="32"/>
    </row>
    <row r="23" spans="1:8" ht="19.5" customHeight="1">
      <c r="A23" s="32">
        <v>15</v>
      </c>
      <c r="B23" s="32"/>
      <c r="C23" s="139"/>
      <c r="D23" s="139"/>
      <c r="E23" s="32"/>
      <c r="F23" s="32"/>
      <c r="G23" s="32"/>
      <c r="H23" s="32"/>
    </row>
    <row r="24" spans="1:8" ht="19.5" customHeight="1">
      <c r="A24" s="32">
        <v>16</v>
      </c>
      <c r="B24" s="32"/>
      <c r="C24" s="139"/>
      <c r="D24" s="139"/>
      <c r="E24" s="32"/>
      <c r="F24" s="32"/>
      <c r="G24" s="32"/>
      <c r="H24" s="32"/>
    </row>
    <row r="25" spans="1:8" ht="19.5" customHeight="1">
      <c r="A25" s="32">
        <v>17</v>
      </c>
      <c r="B25" s="32"/>
      <c r="C25" s="139"/>
      <c r="D25" s="139"/>
      <c r="E25" s="32"/>
      <c r="F25" s="32"/>
      <c r="G25" s="32"/>
      <c r="H25" s="32"/>
    </row>
    <row r="26" spans="1:8" ht="19.5" customHeight="1">
      <c r="A26" s="32">
        <v>18</v>
      </c>
      <c r="B26" s="32"/>
      <c r="C26" s="139"/>
      <c r="D26" s="139"/>
      <c r="E26" s="32"/>
      <c r="F26" s="32"/>
      <c r="G26" s="32"/>
      <c r="H26" s="32"/>
    </row>
    <row r="27" spans="1:8" ht="19.5" customHeight="1">
      <c r="A27" s="32">
        <v>19</v>
      </c>
      <c r="B27" s="32"/>
      <c r="C27" s="139"/>
      <c r="D27" s="139"/>
      <c r="E27" s="32"/>
      <c r="F27" s="32"/>
      <c r="G27" s="32"/>
      <c r="H27" s="32"/>
    </row>
    <row r="28" spans="1:8" ht="19.5" customHeight="1">
      <c r="A28" s="32">
        <v>20</v>
      </c>
      <c r="B28" s="32"/>
      <c r="C28" s="139"/>
      <c r="D28" s="139"/>
      <c r="E28" s="32"/>
      <c r="F28" s="32"/>
      <c r="G28" s="32"/>
      <c r="H28" s="32"/>
    </row>
    <row r="29" spans="1:8" ht="19.5" customHeight="1">
      <c r="A29" s="32">
        <v>21</v>
      </c>
      <c r="B29" s="32"/>
      <c r="C29" s="139"/>
      <c r="D29" s="139"/>
      <c r="E29" s="32"/>
      <c r="F29" s="32"/>
      <c r="G29" s="32"/>
      <c r="H29" s="32"/>
    </row>
    <row r="30" spans="1:8" ht="19.5" customHeight="1">
      <c r="A30" s="32">
        <v>22</v>
      </c>
      <c r="B30" s="32"/>
      <c r="C30" s="139"/>
      <c r="D30" s="139"/>
      <c r="E30" s="32"/>
      <c r="F30" s="32"/>
      <c r="G30" s="32"/>
      <c r="H30" s="32"/>
    </row>
    <row r="31" spans="1:8" ht="19.5" customHeight="1">
      <c r="A31" s="32">
        <v>23</v>
      </c>
      <c r="B31" s="32"/>
      <c r="C31" s="139"/>
      <c r="D31" s="139"/>
      <c r="E31" s="32"/>
      <c r="F31" s="32"/>
      <c r="G31" s="32"/>
      <c r="H31" s="32"/>
    </row>
    <row r="32" spans="1:8" ht="19.5" customHeight="1">
      <c r="A32" s="32">
        <v>24</v>
      </c>
      <c r="B32" s="32"/>
      <c r="C32" s="139"/>
      <c r="D32" s="139"/>
      <c r="E32" s="32"/>
      <c r="F32" s="32"/>
      <c r="G32" s="32"/>
      <c r="H32" s="32"/>
    </row>
    <row r="33" spans="1:8" ht="19.5" customHeight="1">
      <c r="A33" s="32">
        <v>25</v>
      </c>
      <c r="B33" s="32"/>
      <c r="C33" s="139"/>
      <c r="D33" s="139"/>
      <c r="E33" s="32"/>
      <c r="F33" s="32"/>
      <c r="G33" s="32"/>
      <c r="H33" s="32"/>
    </row>
    <row r="34" spans="1:8" ht="19.5" customHeight="1">
      <c r="A34" s="32">
        <v>26</v>
      </c>
      <c r="B34" s="32"/>
      <c r="C34" s="139"/>
      <c r="D34" s="139"/>
      <c r="E34" s="32"/>
      <c r="F34" s="32"/>
      <c r="G34" s="32"/>
      <c r="H34" s="32"/>
    </row>
    <row r="35" spans="1:8" ht="19.5" customHeight="1">
      <c r="A35" s="32">
        <v>27</v>
      </c>
      <c r="B35" s="32"/>
      <c r="C35" s="139"/>
      <c r="D35" s="139"/>
      <c r="E35" s="32"/>
      <c r="F35" s="32"/>
      <c r="G35" s="32"/>
      <c r="H35" s="32"/>
    </row>
    <row r="36" spans="1:8" ht="19.5" customHeight="1">
      <c r="A36" s="32">
        <v>28</v>
      </c>
      <c r="B36" s="32"/>
      <c r="C36" s="139"/>
      <c r="D36" s="139"/>
      <c r="E36" s="32"/>
      <c r="F36" s="32"/>
      <c r="G36" s="32"/>
      <c r="H36" s="32"/>
    </row>
    <row r="37" spans="1:8" ht="19.5" customHeight="1">
      <c r="A37" s="32">
        <v>29</v>
      </c>
      <c r="B37" s="32"/>
      <c r="C37" s="139"/>
      <c r="D37" s="139"/>
      <c r="E37" s="32"/>
      <c r="F37" s="32"/>
      <c r="G37" s="32"/>
      <c r="H37" s="32"/>
    </row>
    <row r="38" spans="1:8" ht="19.5" customHeight="1">
      <c r="A38" s="32">
        <v>30</v>
      </c>
      <c r="B38" s="32"/>
      <c r="C38" s="139"/>
      <c r="D38" s="139"/>
      <c r="E38" s="32"/>
      <c r="F38" s="32"/>
      <c r="G38" s="32"/>
      <c r="H38" s="32"/>
    </row>
    <row r="39" spans="1:8" ht="19.5" customHeight="1">
      <c r="A39" s="32">
        <v>31</v>
      </c>
      <c r="B39" s="32"/>
      <c r="C39" s="139"/>
      <c r="D39" s="139"/>
      <c r="E39" s="32"/>
      <c r="F39" s="32"/>
      <c r="G39" s="32"/>
      <c r="H39" s="32"/>
    </row>
    <row r="40" spans="1:4" ht="12.75">
      <c r="A40" s="28" t="s">
        <v>43</v>
      </c>
      <c r="C40" s="31"/>
      <c r="D40" s="31"/>
    </row>
    <row r="41" spans="1:7" ht="12.75">
      <c r="A41" s="141" t="s">
        <v>54</v>
      </c>
      <c r="B41" s="141"/>
      <c r="C41" s="141"/>
      <c r="D41" s="31"/>
      <c r="F41" s="140" t="s">
        <v>55</v>
      </c>
      <c r="G41" s="140"/>
    </row>
    <row r="42" spans="3:4" ht="12.75">
      <c r="C42" s="31"/>
      <c r="D42" s="31"/>
    </row>
  </sheetData>
  <sheetProtection password="CDC4" sheet="1" objects="1" scenarios="1"/>
  <mergeCells count="44">
    <mergeCell ref="A2:I2"/>
    <mergeCell ref="A1:H1"/>
    <mergeCell ref="A3:H3"/>
    <mergeCell ref="H7:H8"/>
    <mergeCell ref="B7:B8"/>
    <mergeCell ref="A7:A8"/>
    <mergeCell ref="C7:D8"/>
    <mergeCell ref="A6:H6"/>
    <mergeCell ref="E7:E8"/>
    <mergeCell ref="F7:F8"/>
    <mergeCell ref="G7:G8"/>
    <mergeCell ref="C13:D13"/>
    <mergeCell ref="C9:D9"/>
    <mergeCell ref="C10:D10"/>
    <mergeCell ref="C11:D11"/>
    <mergeCell ref="C12:D12"/>
    <mergeCell ref="C18:D18"/>
    <mergeCell ref="C19:D19"/>
    <mergeCell ref="C17:D17"/>
    <mergeCell ref="C14:D14"/>
    <mergeCell ref="C15:D15"/>
    <mergeCell ref="C16:D16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26:D26"/>
    <mergeCell ref="C27:D27"/>
    <mergeCell ref="C28:D28"/>
    <mergeCell ref="C29:D29"/>
    <mergeCell ref="C30:D30"/>
    <mergeCell ref="F41:G41"/>
    <mergeCell ref="A41:C41"/>
    <mergeCell ref="C38:D38"/>
    <mergeCell ref="C39:D39"/>
    <mergeCell ref="C34:D34"/>
    <mergeCell ref="C35:D35"/>
    <mergeCell ref="C36:D36"/>
    <mergeCell ref="C37:D37"/>
  </mergeCells>
  <printOptions horizontalCentered="1"/>
  <pageMargins left="0.7480314960629921" right="0.7480314960629921" top="0.31496062992125984" bottom="0.5905511811023623" header="0.15748031496062992" footer="0.55118110236220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12"/>
  <dimension ref="A1:M125"/>
  <sheetViews>
    <sheetView zoomScaleSheetLayoutView="100" workbookViewId="0" topLeftCell="A26">
      <selection activeCell="B52" sqref="B52:I52"/>
    </sheetView>
  </sheetViews>
  <sheetFormatPr defaultColWidth="9.140625" defaultRowHeight="12.75"/>
  <cols>
    <col min="1" max="1" width="1.28515625" style="13" customWidth="1"/>
    <col min="2" max="2" width="5.7109375" style="13" customWidth="1"/>
    <col min="3" max="3" width="9.421875" style="10" customWidth="1"/>
    <col min="4" max="4" width="12.421875" style="46" customWidth="1"/>
    <col min="5" max="5" width="9.8515625" style="10" customWidth="1"/>
    <col min="6" max="6" width="10.00390625" style="11" customWidth="1"/>
    <col min="7" max="7" width="8.8515625" style="11" customWidth="1"/>
    <col min="8" max="8" width="17.140625" style="12" customWidth="1"/>
    <col min="9" max="9" width="14.57421875" style="13" customWidth="1"/>
    <col min="10" max="10" width="13.8515625" style="0" hidden="1" customWidth="1"/>
    <col min="11" max="11" width="11.00390625" style="0" hidden="1" customWidth="1"/>
    <col min="12" max="12" width="9.140625" style="0" hidden="1" customWidth="1"/>
    <col min="13" max="13" width="9.57421875" style="0" bestFit="1" customWidth="1"/>
  </cols>
  <sheetData>
    <row r="1" spans="1:9" ht="19.5" customHeight="1">
      <c r="A1" s="60"/>
      <c r="B1" s="107" t="s">
        <v>40</v>
      </c>
      <c r="C1" s="107"/>
      <c r="D1" s="107"/>
      <c r="E1" s="107"/>
      <c r="F1" s="107"/>
      <c r="G1" s="107"/>
      <c r="H1" s="107"/>
      <c r="I1" s="107"/>
    </row>
    <row r="2" spans="1:9" ht="15">
      <c r="A2" s="60"/>
      <c r="B2" s="107" t="s">
        <v>39</v>
      </c>
      <c r="C2" s="107"/>
      <c r="D2" s="107"/>
      <c r="E2" s="107"/>
      <c r="F2" s="107"/>
      <c r="G2" s="107"/>
      <c r="H2" s="107"/>
      <c r="I2" s="107"/>
    </row>
    <row r="3" spans="1:9" ht="14.25" customHeight="1">
      <c r="A3" s="60"/>
      <c r="B3" s="60"/>
      <c r="C3" s="61"/>
      <c r="D3" s="62"/>
      <c r="E3" s="61"/>
      <c r="F3" s="63"/>
      <c r="G3" s="63"/>
      <c r="H3" s="64"/>
      <c r="I3" s="60"/>
    </row>
    <row r="4" spans="1:9" ht="18.75">
      <c r="A4" s="60"/>
      <c r="B4" s="107" t="s">
        <v>72</v>
      </c>
      <c r="C4" s="107"/>
      <c r="D4" s="107"/>
      <c r="E4" s="107"/>
      <c r="F4" s="107"/>
      <c r="G4" s="107"/>
      <c r="H4" s="107"/>
      <c r="I4" s="107"/>
    </row>
    <row r="5" spans="1:11" ht="12" customHeight="1">
      <c r="A5" s="60"/>
      <c r="B5" s="60"/>
      <c r="C5" s="61"/>
      <c r="D5" s="62"/>
      <c r="E5" s="61"/>
      <c r="F5" s="63"/>
      <c r="G5" s="63"/>
      <c r="H5" s="64"/>
      <c r="I5" s="37" t="s">
        <v>73</v>
      </c>
      <c r="J5" s="6"/>
      <c r="K5" s="1"/>
    </row>
    <row r="6" spans="1:11" ht="15.75">
      <c r="A6" s="60"/>
      <c r="B6" s="123" t="s">
        <v>36</v>
      </c>
      <c r="C6" s="123"/>
      <c r="D6" s="123"/>
      <c r="E6" s="123"/>
      <c r="F6" s="123"/>
      <c r="G6" s="123"/>
      <c r="H6" s="123"/>
      <c r="I6" s="37" t="s">
        <v>74</v>
      </c>
      <c r="J6" s="3"/>
      <c r="K6" s="1"/>
    </row>
    <row r="7" spans="1:9" ht="28.5" customHeight="1">
      <c r="A7" s="60"/>
      <c r="B7" s="111" t="s">
        <v>0</v>
      </c>
      <c r="C7" s="114" t="s">
        <v>32</v>
      </c>
      <c r="D7" s="117" t="s">
        <v>37</v>
      </c>
      <c r="E7" s="120" t="s">
        <v>33</v>
      </c>
      <c r="F7" s="102" t="s">
        <v>34</v>
      </c>
      <c r="G7" s="120" t="s">
        <v>38</v>
      </c>
      <c r="H7" s="65" t="s">
        <v>35</v>
      </c>
      <c r="I7" s="108" t="s">
        <v>1</v>
      </c>
    </row>
    <row r="8" spans="1:9" ht="15.75" customHeight="1">
      <c r="A8" s="60"/>
      <c r="B8" s="112"/>
      <c r="C8" s="115"/>
      <c r="D8" s="118"/>
      <c r="E8" s="121"/>
      <c r="F8" s="103"/>
      <c r="G8" s="136"/>
      <c r="H8" s="129" t="s">
        <v>64</v>
      </c>
      <c r="I8" s="109"/>
    </row>
    <row r="9" spans="1:9" ht="25.5" customHeight="1">
      <c r="A9" s="60"/>
      <c r="B9" s="113"/>
      <c r="C9" s="116"/>
      <c r="D9" s="119"/>
      <c r="E9" s="122"/>
      <c r="F9" s="134"/>
      <c r="G9" s="137"/>
      <c r="H9" s="130"/>
      <c r="I9" s="110"/>
    </row>
    <row r="10" spans="1:12" s="4" customFormat="1" ht="14.25" customHeight="1">
      <c r="A10" s="60"/>
      <c r="B10" s="66" t="s">
        <v>2</v>
      </c>
      <c r="C10" s="67">
        <v>186</v>
      </c>
      <c r="D10" s="56">
        <v>32343.03</v>
      </c>
      <c r="E10" s="57">
        <v>0.1435</v>
      </c>
      <c r="F10" s="57">
        <v>0.1439</v>
      </c>
      <c r="G10" s="68">
        <f>IF(D10="","",IF(D12&lt;&gt;"",ROUND(D12-D10,1),IF(D13&lt;&gt;"",ROUND(D13-D10,1),IF(D14&lt;&gt;"",ROUND(D14-D10,1),IF(D15&lt;&gt;"",ROUND(D15-D10,1),IF(D16&lt;&gt;"",ROUND(D16-D10,1),""))))))</f>
        <v>35.3</v>
      </c>
      <c r="H10" s="69">
        <f aca="true" t="shared" si="0" ref="H10:H19">IF(C10="","",IF(G10&lt;24.9,"-",ROUND((F10-E10)/G10*10^6,0)))</f>
        <v>11</v>
      </c>
      <c r="I10" s="70">
        <f>IF(G10&lt;35,"",IF(C10="","",IF(H10&lt;=50,"","(2)")))</f>
      </c>
      <c r="J10" s="8">
        <f>IF(I10="(2)",1,0)</f>
        <v>0</v>
      </c>
      <c r="K10" s="29">
        <f aca="true" t="shared" si="1" ref="K10:K40">IF(H10="-","0",IF(H10="",0,1))</f>
        <v>1</v>
      </c>
      <c r="L10" s="29" t="e">
        <f>IF(#REF!="-","0",IF(#REF!="",0,1))</f>
        <v>#REF!</v>
      </c>
    </row>
    <row r="11" spans="1:12" s="4" customFormat="1" ht="14.25" customHeight="1">
      <c r="A11" s="60"/>
      <c r="B11" s="71" t="s">
        <v>3</v>
      </c>
      <c r="C11" s="38"/>
      <c r="D11" s="51"/>
      <c r="E11" s="52"/>
      <c r="F11" s="52"/>
      <c r="G11" s="68">
        <f aca="true" t="shared" si="2" ref="G11:G35">IF(D11="","",IF(D13&lt;&gt;"",ROUND(D13-D11,1),IF(D14&lt;&gt;"",ROUND(D14-D11,1),IF(D15&lt;&gt;"",ROUND(D15-D11,1),IF(D16&lt;&gt;"",ROUND(D16-D11,1),IF(D17&lt;&gt;"",ROUND(D17-D11,1),IF(D18&lt;&gt;"",ROUND(D18-D11,1),"")))))))</f>
      </c>
      <c r="H11" s="95">
        <f t="shared" si="0"/>
      </c>
      <c r="I11" s="70">
        <f>IF(G11&lt;35,"",IF(C11="","",IF(H11&lt;=50,"","(2)")))</f>
      </c>
      <c r="J11" s="8">
        <f aca="true" t="shared" si="3" ref="J11:J40">IF(I11="(2)",1,0)</f>
        <v>0</v>
      </c>
      <c r="K11" s="29">
        <f t="shared" si="1"/>
        <v>0</v>
      </c>
      <c r="L11" s="29" t="e">
        <f>IF(#REF!="-","0",IF(#REF!="",0,1))</f>
        <v>#REF!</v>
      </c>
    </row>
    <row r="12" spans="1:12" s="4" customFormat="1" ht="14.25" customHeight="1">
      <c r="A12" s="60"/>
      <c r="B12" s="71" t="s">
        <v>4</v>
      </c>
      <c r="C12" s="38">
        <v>191</v>
      </c>
      <c r="D12" s="51">
        <v>32378.28</v>
      </c>
      <c r="E12" s="52">
        <v>0.1438</v>
      </c>
      <c r="F12" s="52">
        <v>0.1445</v>
      </c>
      <c r="G12" s="68">
        <f t="shared" si="2"/>
        <v>35.3</v>
      </c>
      <c r="H12" s="69">
        <f t="shared" si="0"/>
        <v>20</v>
      </c>
      <c r="I12" s="70">
        <f>IF(G12&lt;35,"",IF(C12="","",IF(H12&lt;=50,"","(2)")))</f>
      </c>
      <c r="J12" s="8">
        <f t="shared" si="3"/>
        <v>0</v>
      </c>
      <c r="K12" s="29">
        <f t="shared" si="1"/>
        <v>1</v>
      </c>
      <c r="L12" s="29" t="e">
        <f>IF(#REF!="-","0",IF(#REF!="",0,1))</f>
        <v>#REF!</v>
      </c>
    </row>
    <row r="13" spans="1:12" s="4" customFormat="1" ht="14.25" customHeight="1">
      <c r="A13" s="60"/>
      <c r="B13" s="71" t="s">
        <v>5</v>
      </c>
      <c r="C13" s="38"/>
      <c r="D13" s="51"/>
      <c r="E13" s="52"/>
      <c r="F13" s="52"/>
      <c r="G13" s="68">
        <f t="shared" si="2"/>
      </c>
      <c r="H13" s="69">
        <f t="shared" si="0"/>
      </c>
      <c r="I13" s="70">
        <f aca="true" t="shared" si="4" ref="I13:I20">IF(G13&lt;25,"",IF(C13="","",IF(H13&lt;=50,"","(2)")))</f>
      </c>
      <c r="J13" s="8">
        <f t="shared" si="3"/>
        <v>0</v>
      </c>
      <c r="K13" s="29">
        <f t="shared" si="1"/>
        <v>0</v>
      </c>
      <c r="L13" s="29" t="e">
        <f>IF(#REF!="-","0",IF(#REF!="",0,1))</f>
        <v>#REF!</v>
      </c>
    </row>
    <row r="14" spans="1:12" s="4" customFormat="1" ht="14.25" customHeight="1">
      <c r="A14" s="60"/>
      <c r="B14" s="71" t="s">
        <v>6</v>
      </c>
      <c r="C14" s="38">
        <v>196</v>
      </c>
      <c r="D14" s="51">
        <v>32413.6</v>
      </c>
      <c r="E14" s="52">
        <v>0.1423</v>
      </c>
      <c r="F14" s="52">
        <v>0.1434</v>
      </c>
      <c r="G14" s="68">
        <f t="shared" si="2"/>
        <v>34.7</v>
      </c>
      <c r="H14" s="69">
        <f t="shared" si="0"/>
        <v>32</v>
      </c>
      <c r="I14" s="70">
        <f t="shared" si="4"/>
      </c>
      <c r="J14" s="8">
        <f t="shared" si="3"/>
        <v>0</v>
      </c>
      <c r="K14" s="29">
        <f t="shared" si="1"/>
        <v>1</v>
      </c>
      <c r="L14" s="29" t="e">
        <f>IF(#REF!="-","0",IF(#REF!="",0,1))</f>
        <v>#REF!</v>
      </c>
    </row>
    <row r="15" spans="1:12" s="4" customFormat="1" ht="14.25" customHeight="1">
      <c r="A15" s="60"/>
      <c r="B15" s="71" t="s">
        <v>7</v>
      </c>
      <c r="C15" s="38"/>
      <c r="D15" s="51"/>
      <c r="E15" s="52"/>
      <c r="F15" s="52"/>
      <c r="G15" s="68">
        <f t="shared" si="2"/>
      </c>
      <c r="H15" s="95">
        <f t="shared" si="0"/>
      </c>
      <c r="I15" s="70">
        <f t="shared" si="4"/>
      </c>
      <c r="J15" s="8">
        <f t="shared" si="3"/>
        <v>0</v>
      </c>
      <c r="K15" s="29">
        <f t="shared" si="1"/>
        <v>0</v>
      </c>
      <c r="L15" s="29" t="e">
        <f>IF(#REF!="-","0",IF(#REF!="",0,1))</f>
        <v>#REF!</v>
      </c>
    </row>
    <row r="16" spans="1:12" s="4" customFormat="1" ht="14.25" customHeight="1">
      <c r="A16" s="60"/>
      <c r="B16" s="71" t="s">
        <v>8</v>
      </c>
      <c r="C16" s="38"/>
      <c r="D16" s="51"/>
      <c r="E16" s="52"/>
      <c r="F16" s="52"/>
      <c r="G16" s="68">
        <f t="shared" si="2"/>
      </c>
      <c r="H16" s="69">
        <f t="shared" si="0"/>
      </c>
      <c r="I16" s="70">
        <f t="shared" si="4"/>
      </c>
      <c r="J16" s="8">
        <f t="shared" si="3"/>
        <v>0</v>
      </c>
      <c r="K16" s="29">
        <f t="shared" si="1"/>
        <v>0</v>
      </c>
      <c r="L16" s="29" t="e">
        <f>IF(#REF!="-","0",IF(#REF!="",0,1))</f>
        <v>#REF!</v>
      </c>
    </row>
    <row r="17" spans="1:12" s="4" customFormat="1" ht="14.25" customHeight="1">
      <c r="A17" s="60"/>
      <c r="B17" s="71" t="s">
        <v>9</v>
      </c>
      <c r="C17" s="38">
        <v>201</v>
      </c>
      <c r="D17" s="51">
        <v>32448.31</v>
      </c>
      <c r="E17" s="52">
        <v>0.1476</v>
      </c>
      <c r="F17" s="52">
        <v>0.1483</v>
      </c>
      <c r="G17" s="68">
        <f t="shared" si="2"/>
        <v>36</v>
      </c>
      <c r="H17" s="69">
        <f t="shared" si="0"/>
        <v>19</v>
      </c>
      <c r="I17" s="70">
        <f t="shared" si="4"/>
      </c>
      <c r="J17" s="8">
        <f t="shared" si="3"/>
        <v>0</v>
      </c>
      <c r="K17" s="29">
        <f t="shared" si="1"/>
        <v>1</v>
      </c>
      <c r="L17" s="29" t="e">
        <f>IF(#REF!="-","0",IF(#REF!="",0,1))</f>
        <v>#REF!</v>
      </c>
    </row>
    <row r="18" spans="1:12" s="4" customFormat="1" ht="14.25" customHeight="1">
      <c r="A18" s="60"/>
      <c r="B18" s="71" t="s">
        <v>10</v>
      </c>
      <c r="C18" s="38"/>
      <c r="D18" s="51"/>
      <c r="E18" s="52"/>
      <c r="F18" s="52"/>
      <c r="G18" s="68">
        <f t="shared" si="2"/>
      </c>
      <c r="H18" s="69">
        <f t="shared" si="0"/>
      </c>
      <c r="I18" s="70">
        <f t="shared" si="4"/>
      </c>
      <c r="J18" s="8">
        <f t="shared" si="3"/>
        <v>0</v>
      </c>
      <c r="K18" s="29">
        <f t="shared" si="1"/>
        <v>0</v>
      </c>
      <c r="L18" s="29" t="e">
        <f>IF(#REF!="-","0",IF(#REF!="",0,1))</f>
        <v>#REF!</v>
      </c>
    </row>
    <row r="19" spans="1:12" s="4" customFormat="1" ht="14.25" customHeight="1">
      <c r="A19" s="60"/>
      <c r="B19" s="71" t="s">
        <v>11</v>
      </c>
      <c r="C19" s="38">
        <v>206</v>
      </c>
      <c r="D19" s="51">
        <v>32484.31</v>
      </c>
      <c r="E19" s="52">
        <v>0.1447</v>
      </c>
      <c r="F19" s="53">
        <v>0.1449</v>
      </c>
      <c r="G19" s="68">
        <f t="shared" si="2"/>
        <v>35.4</v>
      </c>
      <c r="H19" s="69">
        <f t="shared" si="0"/>
        <v>6</v>
      </c>
      <c r="I19" s="70">
        <f t="shared" si="4"/>
      </c>
      <c r="J19" s="8">
        <f t="shared" si="3"/>
        <v>0</v>
      </c>
      <c r="K19" s="29">
        <f t="shared" si="1"/>
        <v>1</v>
      </c>
      <c r="L19" s="29" t="e">
        <f>IF(#REF!="-","0",IF(#REF!="",0,1))</f>
        <v>#REF!</v>
      </c>
    </row>
    <row r="20" spans="1:12" s="4" customFormat="1" ht="14.25" customHeight="1">
      <c r="A20" s="60"/>
      <c r="B20" s="71" t="s">
        <v>12</v>
      </c>
      <c r="C20" s="38"/>
      <c r="D20" s="51"/>
      <c r="E20" s="52"/>
      <c r="F20" s="52"/>
      <c r="G20" s="68">
        <f t="shared" si="2"/>
      </c>
      <c r="H20" s="95">
        <f aca="true" t="shared" si="5" ref="H20:H39">IF(C20="","",IF(G20&lt;24.9,"-",ROUND((F20-E20)/G20*10^6,0)))</f>
      </c>
      <c r="I20" s="70">
        <f t="shared" si="4"/>
      </c>
      <c r="J20" s="8">
        <f t="shared" si="3"/>
        <v>0</v>
      </c>
      <c r="K20" s="29">
        <f t="shared" si="1"/>
        <v>0</v>
      </c>
      <c r="L20" s="29" t="e">
        <f>IF(#REF!="-","0",IF(#REF!="",0,1))</f>
        <v>#REF!</v>
      </c>
    </row>
    <row r="21" spans="1:12" s="4" customFormat="1" ht="14.25" customHeight="1">
      <c r="A21" s="60"/>
      <c r="B21" s="71" t="s">
        <v>13</v>
      </c>
      <c r="C21" s="38">
        <v>211</v>
      </c>
      <c r="D21" s="51">
        <v>32519.72</v>
      </c>
      <c r="E21" s="52">
        <v>0.1467</v>
      </c>
      <c r="F21" s="52">
        <v>0.1473</v>
      </c>
      <c r="G21" s="68">
        <f t="shared" si="2"/>
        <v>35.2</v>
      </c>
      <c r="H21" s="69">
        <f t="shared" si="5"/>
        <v>17</v>
      </c>
      <c r="I21" s="70">
        <f aca="true" t="shared" si="6" ref="I21:I39">IF(G21&lt;25,"",IF(C21="","",IF(H21&lt;=50,"","(2)")))</f>
      </c>
      <c r="J21" s="8">
        <f t="shared" si="3"/>
        <v>0</v>
      </c>
      <c r="K21" s="29">
        <f t="shared" si="1"/>
        <v>1</v>
      </c>
      <c r="L21" s="29" t="e">
        <f>IF(#REF!="-","0",IF(#REF!="",0,1))</f>
        <v>#REF!</v>
      </c>
    </row>
    <row r="22" spans="1:12" s="4" customFormat="1" ht="14.25" customHeight="1">
      <c r="A22" s="60"/>
      <c r="B22" s="71" t="s">
        <v>14</v>
      </c>
      <c r="C22" s="38"/>
      <c r="D22" s="51"/>
      <c r="E22" s="52"/>
      <c r="F22" s="52"/>
      <c r="G22" s="68">
        <f t="shared" si="2"/>
      </c>
      <c r="H22" s="69">
        <f t="shared" si="5"/>
      </c>
      <c r="I22" s="70">
        <f t="shared" si="6"/>
      </c>
      <c r="J22" s="8">
        <f t="shared" si="3"/>
        <v>0</v>
      </c>
      <c r="K22" s="29">
        <f t="shared" si="1"/>
        <v>0</v>
      </c>
      <c r="L22" s="29" t="e">
        <f>IF(#REF!="-","0",IF(#REF!="",0,1))</f>
        <v>#REF!</v>
      </c>
    </row>
    <row r="23" spans="1:12" s="4" customFormat="1" ht="14.25" customHeight="1">
      <c r="A23" s="60"/>
      <c r="B23" s="71" t="s">
        <v>15</v>
      </c>
      <c r="C23" s="38"/>
      <c r="D23" s="51"/>
      <c r="E23" s="52"/>
      <c r="F23" s="52"/>
      <c r="G23" s="68">
        <f t="shared" si="2"/>
      </c>
      <c r="H23" s="69">
        <f t="shared" si="5"/>
      </c>
      <c r="I23" s="70">
        <f t="shared" si="6"/>
      </c>
      <c r="J23" s="8">
        <f t="shared" si="3"/>
        <v>0</v>
      </c>
      <c r="K23" s="29">
        <f t="shared" si="1"/>
        <v>0</v>
      </c>
      <c r="L23" s="29" t="e">
        <f>IF(#REF!="-","0",IF(#REF!="",0,1))</f>
        <v>#REF!</v>
      </c>
    </row>
    <row r="24" spans="1:12" s="4" customFormat="1" ht="14.25" customHeight="1">
      <c r="A24" s="60"/>
      <c r="B24" s="71" t="s">
        <v>16</v>
      </c>
      <c r="C24" s="38">
        <v>216</v>
      </c>
      <c r="D24" s="51">
        <v>32554.94</v>
      </c>
      <c r="E24" s="53">
        <v>0.1428</v>
      </c>
      <c r="F24" s="53">
        <v>0.1438</v>
      </c>
      <c r="G24" s="68">
        <f t="shared" si="2"/>
        <v>35.4</v>
      </c>
      <c r="H24" s="69">
        <f t="shared" si="5"/>
        <v>28</v>
      </c>
      <c r="I24" s="70">
        <f t="shared" si="6"/>
      </c>
      <c r="J24" s="8">
        <f t="shared" si="3"/>
        <v>0</v>
      </c>
      <c r="K24" s="29">
        <f t="shared" si="1"/>
        <v>1</v>
      </c>
      <c r="L24" s="29" t="e">
        <f>IF(#REF!="-","0",IF(#REF!="",0,1))</f>
        <v>#REF!</v>
      </c>
    </row>
    <row r="25" spans="1:12" s="4" customFormat="1" ht="14.25" customHeight="1">
      <c r="A25" s="60"/>
      <c r="B25" s="71" t="s">
        <v>17</v>
      </c>
      <c r="C25" s="38"/>
      <c r="D25" s="51"/>
      <c r="E25" s="52"/>
      <c r="F25" s="52"/>
      <c r="G25" s="68">
        <f t="shared" si="2"/>
      </c>
      <c r="H25" s="69">
        <f t="shared" si="5"/>
      </c>
      <c r="I25" s="70">
        <f t="shared" si="6"/>
      </c>
      <c r="J25" s="8">
        <f t="shared" si="3"/>
        <v>0</v>
      </c>
      <c r="K25" s="29">
        <f t="shared" si="1"/>
        <v>0</v>
      </c>
      <c r="L25" s="29" t="e">
        <f>IF(#REF!="-","0",IF(#REF!="",0,1))</f>
        <v>#REF!</v>
      </c>
    </row>
    <row r="26" spans="1:12" s="4" customFormat="1" ht="14.25" customHeight="1">
      <c r="A26" s="60"/>
      <c r="B26" s="71" t="s">
        <v>18</v>
      </c>
      <c r="C26" s="38">
        <v>221</v>
      </c>
      <c r="D26" s="51">
        <v>32590.38</v>
      </c>
      <c r="E26" s="53">
        <v>0.1446</v>
      </c>
      <c r="F26" s="52">
        <v>0.1454</v>
      </c>
      <c r="G26" s="68">
        <f t="shared" si="2"/>
        <v>35.4</v>
      </c>
      <c r="H26" s="69">
        <f t="shared" si="5"/>
        <v>23</v>
      </c>
      <c r="I26" s="70">
        <f t="shared" si="6"/>
      </c>
      <c r="J26" s="8">
        <f t="shared" si="3"/>
        <v>0</v>
      </c>
      <c r="K26" s="29">
        <f t="shared" si="1"/>
        <v>1</v>
      </c>
      <c r="L26" s="29" t="e">
        <f>IF(#REF!="-","0",IF(#REF!="",0,1))</f>
        <v>#REF!</v>
      </c>
    </row>
    <row r="27" spans="1:12" s="4" customFormat="1" ht="14.25" customHeight="1">
      <c r="A27" s="60"/>
      <c r="B27" s="71" t="s">
        <v>19</v>
      </c>
      <c r="C27" s="38"/>
      <c r="D27" s="51"/>
      <c r="E27" s="52"/>
      <c r="F27" s="52"/>
      <c r="G27" s="68">
        <f t="shared" si="2"/>
      </c>
      <c r="H27" s="69">
        <f t="shared" si="5"/>
      </c>
      <c r="I27" s="70">
        <f t="shared" si="6"/>
      </c>
      <c r="J27" s="8">
        <f t="shared" si="3"/>
        <v>0</v>
      </c>
      <c r="K27" s="29">
        <f t="shared" si="1"/>
        <v>0</v>
      </c>
      <c r="L27" s="29" t="e">
        <f>IF(#REF!="-","0",IF(#REF!="",0,1))</f>
        <v>#REF!</v>
      </c>
    </row>
    <row r="28" spans="1:12" s="4" customFormat="1" ht="14.25" customHeight="1">
      <c r="A28" s="60"/>
      <c r="B28" s="71" t="s">
        <v>20</v>
      </c>
      <c r="C28" s="38">
        <v>226</v>
      </c>
      <c r="D28" s="51">
        <v>32625.78</v>
      </c>
      <c r="E28" s="52">
        <v>0.1281</v>
      </c>
      <c r="F28" s="52">
        <v>0.1283</v>
      </c>
      <c r="G28" s="68">
        <f t="shared" si="2"/>
        <v>35.5</v>
      </c>
      <c r="H28" s="69">
        <f t="shared" si="5"/>
        <v>6</v>
      </c>
      <c r="I28" s="70">
        <f t="shared" si="6"/>
      </c>
      <c r="J28" s="8">
        <f t="shared" si="3"/>
        <v>0</v>
      </c>
      <c r="K28" s="29">
        <f t="shared" si="1"/>
        <v>1</v>
      </c>
      <c r="L28" s="29" t="e">
        <f>IF(#REF!="-","0",IF(#REF!="",0,1))</f>
        <v>#REF!</v>
      </c>
    </row>
    <row r="29" spans="1:12" s="4" customFormat="1" ht="14.25" customHeight="1">
      <c r="A29" s="60"/>
      <c r="B29" s="71" t="s">
        <v>21</v>
      </c>
      <c r="C29" s="38"/>
      <c r="D29" s="51"/>
      <c r="E29" s="52"/>
      <c r="F29" s="52"/>
      <c r="G29" s="68">
        <f t="shared" si="2"/>
      </c>
      <c r="H29" s="69">
        <f t="shared" si="5"/>
      </c>
      <c r="I29" s="70">
        <f t="shared" si="6"/>
      </c>
      <c r="J29" s="8">
        <f t="shared" si="3"/>
        <v>0</v>
      </c>
      <c r="K29" s="29">
        <f t="shared" si="1"/>
        <v>0</v>
      </c>
      <c r="L29" s="29" t="e">
        <f>IF(#REF!="-","0",IF(#REF!="",0,1))</f>
        <v>#REF!</v>
      </c>
    </row>
    <row r="30" spans="1:12" s="4" customFormat="1" ht="14.25" customHeight="1">
      <c r="A30" s="60"/>
      <c r="B30" s="71" t="s">
        <v>22</v>
      </c>
      <c r="C30" s="38"/>
      <c r="D30" s="51"/>
      <c r="E30" s="52"/>
      <c r="F30" s="52"/>
      <c r="G30" s="68">
        <f t="shared" si="2"/>
      </c>
      <c r="H30" s="69">
        <f t="shared" si="5"/>
      </c>
      <c r="I30" s="70">
        <f t="shared" si="6"/>
      </c>
      <c r="J30" s="8">
        <f t="shared" si="3"/>
        <v>0</v>
      </c>
      <c r="K30" s="29">
        <f t="shared" si="1"/>
        <v>0</v>
      </c>
      <c r="L30" s="29" t="e">
        <f>IF(#REF!="-","0",IF(#REF!="",0,1))</f>
        <v>#REF!</v>
      </c>
    </row>
    <row r="31" spans="1:12" s="4" customFormat="1" ht="14.25" customHeight="1">
      <c r="A31" s="60"/>
      <c r="B31" s="71" t="s">
        <v>23</v>
      </c>
      <c r="C31" s="38">
        <v>231</v>
      </c>
      <c r="D31" s="51">
        <v>32661.3</v>
      </c>
      <c r="E31" s="52">
        <v>0.1381</v>
      </c>
      <c r="F31" s="52">
        <v>0.1388</v>
      </c>
      <c r="G31" s="68">
        <f t="shared" si="2"/>
        <v>35.3</v>
      </c>
      <c r="H31" s="69">
        <f t="shared" si="5"/>
        <v>20</v>
      </c>
      <c r="I31" s="70">
        <f t="shared" si="6"/>
      </c>
      <c r="J31" s="8">
        <f t="shared" si="3"/>
        <v>0</v>
      </c>
      <c r="K31" s="29">
        <f t="shared" si="1"/>
        <v>1</v>
      </c>
      <c r="L31" s="29" t="e">
        <f>IF(#REF!="-","0",IF(#REF!="",0,1))</f>
        <v>#REF!</v>
      </c>
    </row>
    <row r="32" spans="1:12" s="4" customFormat="1" ht="14.25" customHeight="1">
      <c r="A32" s="60"/>
      <c r="B32" s="71" t="s">
        <v>24</v>
      </c>
      <c r="C32" s="38"/>
      <c r="D32" s="51"/>
      <c r="E32" s="52"/>
      <c r="F32" s="52"/>
      <c r="G32" s="68">
        <f t="shared" si="2"/>
      </c>
      <c r="H32" s="69">
        <f t="shared" si="5"/>
      </c>
      <c r="I32" s="70">
        <f t="shared" si="6"/>
      </c>
      <c r="J32" s="8">
        <f t="shared" si="3"/>
        <v>0</v>
      </c>
      <c r="K32" s="29">
        <f t="shared" si="1"/>
        <v>0</v>
      </c>
      <c r="L32" s="29" t="e">
        <f>IF(#REF!="-","0",IF(#REF!="",0,1))</f>
        <v>#REF!</v>
      </c>
    </row>
    <row r="33" spans="1:12" s="4" customFormat="1" ht="14.25" customHeight="1">
      <c r="A33" s="60"/>
      <c r="B33" s="71" t="s">
        <v>25</v>
      </c>
      <c r="C33" s="38">
        <v>236</v>
      </c>
      <c r="D33" s="51">
        <v>32696.58</v>
      </c>
      <c r="E33" s="59">
        <v>0.1392</v>
      </c>
      <c r="F33" s="59">
        <v>0.1396</v>
      </c>
      <c r="G33" s="68">
        <f t="shared" si="2"/>
        <v>33.9</v>
      </c>
      <c r="H33" s="69">
        <f t="shared" si="5"/>
        <v>12</v>
      </c>
      <c r="I33" s="70">
        <f t="shared" si="6"/>
      </c>
      <c r="J33" s="8">
        <f t="shared" si="3"/>
        <v>0</v>
      </c>
      <c r="K33" s="29">
        <f t="shared" si="1"/>
        <v>1</v>
      </c>
      <c r="L33" s="29" t="e">
        <f>IF(#REF!="-","0",IF(#REF!="",0,1))</f>
        <v>#REF!</v>
      </c>
    </row>
    <row r="34" spans="1:12" s="4" customFormat="1" ht="14.25" customHeight="1">
      <c r="A34" s="60"/>
      <c r="B34" s="71" t="s">
        <v>26</v>
      </c>
      <c r="C34" s="38"/>
      <c r="D34" s="51"/>
      <c r="E34" s="52"/>
      <c r="F34" s="52"/>
      <c r="G34" s="68">
        <f t="shared" si="2"/>
      </c>
      <c r="H34" s="69">
        <f t="shared" si="5"/>
      </c>
      <c r="I34" s="70">
        <f t="shared" si="6"/>
      </c>
      <c r="J34" s="8">
        <f t="shared" si="3"/>
        <v>0</v>
      </c>
      <c r="K34" s="29">
        <f t="shared" si="1"/>
        <v>0</v>
      </c>
      <c r="L34" s="29" t="e">
        <f>IF(#REF!="-","0",IF(#REF!="",0,1))</f>
        <v>#REF!</v>
      </c>
    </row>
    <row r="35" spans="1:12" s="4" customFormat="1" ht="14.25" customHeight="1">
      <c r="A35" s="60"/>
      <c r="B35" s="71" t="s">
        <v>27</v>
      </c>
      <c r="C35" s="38"/>
      <c r="D35" s="51"/>
      <c r="E35" s="52"/>
      <c r="F35" s="52"/>
      <c r="G35" s="68">
        <f t="shared" si="2"/>
      </c>
      <c r="H35" s="69">
        <f t="shared" si="5"/>
      </c>
      <c r="I35" s="70">
        <f t="shared" si="6"/>
      </c>
      <c r="J35" s="8">
        <f t="shared" si="3"/>
        <v>0</v>
      </c>
      <c r="K35" s="29">
        <f t="shared" si="1"/>
        <v>0</v>
      </c>
      <c r="L35" s="29" t="e">
        <f>IF(#REF!="-","0",IF(#REF!="",0,1))</f>
        <v>#REF!</v>
      </c>
    </row>
    <row r="36" spans="1:12" s="4" customFormat="1" ht="14.25" customHeight="1">
      <c r="A36" s="60"/>
      <c r="B36" s="71" t="s">
        <v>28</v>
      </c>
      <c r="C36" s="38"/>
      <c r="D36" s="51"/>
      <c r="E36" s="53"/>
      <c r="F36" s="52"/>
      <c r="G36" s="68">
        <f>IF(D36="","",IF(D38&lt;&gt;"",ROUND(D38-D36,1),IF(D39&lt;&gt;"",ROUND(D39-D36,1),IF(D40&lt;&gt;"",ROUND(D40-D36,1),ROUND('1.º totalizador do mês seguinte'!B5-posto2!D36,1)))))</f>
      </c>
      <c r="H36" s="69">
        <f t="shared" si="5"/>
      </c>
      <c r="I36" s="70">
        <f t="shared" si="6"/>
      </c>
      <c r="J36" s="8">
        <f t="shared" si="3"/>
        <v>0</v>
      </c>
      <c r="K36" s="29">
        <f t="shared" si="1"/>
        <v>0</v>
      </c>
      <c r="L36" s="29" t="e">
        <f>IF(#REF!="-","0",IF(#REF!="",0,1))</f>
        <v>#REF!</v>
      </c>
    </row>
    <row r="37" spans="1:12" s="4" customFormat="1" ht="14.25" customHeight="1">
      <c r="A37" s="60"/>
      <c r="B37" s="71" t="s">
        <v>29</v>
      </c>
      <c r="C37" s="38"/>
      <c r="D37" s="51"/>
      <c r="E37" s="52"/>
      <c r="F37" s="52"/>
      <c r="G37" s="68"/>
      <c r="H37" s="69">
        <f t="shared" si="5"/>
      </c>
      <c r="I37" s="70">
        <f t="shared" si="6"/>
      </c>
      <c r="J37" s="8">
        <f t="shared" si="3"/>
        <v>0</v>
      </c>
      <c r="K37" s="29">
        <f t="shared" si="1"/>
        <v>0</v>
      </c>
      <c r="L37" s="29" t="e">
        <f>IF(#REF!="-","0",IF(#REF!="",0,1))</f>
        <v>#REF!</v>
      </c>
    </row>
    <row r="38" spans="1:12" s="4" customFormat="1" ht="14.25" customHeight="1">
      <c r="A38" s="60"/>
      <c r="B38" s="72">
        <v>29</v>
      </c>
      <c r="C38" s="38">
        <v>241</v>
      </c>
      <c r="D38" s="51">
        <v>32730.51</v>
      </c>
      <c r="E38" s="53">
        <v>0.1394</v>
      </c>
      <c r="F38" s="53">
        <v>0.1397</v>
      </c>
      <c r="G38" s="68">
        <f>'1.º totalizador do mês seguinte'!B4-posto1!D38</f>
        <v>33.4900000000016</v>
      </c>
      <c r="H38" s="69">
        <f t="shared" si="5"/>
        <v>9</v>
      </c>
      <c r="I38" s="70">
        <f t="shared" si="6"/>
      </c>
      <c r="J38" s="8">
        <f t="shared" si="3"/>
        <v>0</v>
      </c>
      <c r="K38" s="29">
        <f t="shared" si="1"/>
        <v>1</v>
      </c>
      <c r="L38" s="29" t="e">
        <f>IF(#REF!="-","0",IF(#REF!="",0,1))</f>
        <v>#REF!</v>
      </c>
    </row>
    <row r="39" spans="1:13" s="4" customFormat="1" ht="14.25" customHeight="1">
      <c r="A39" s="60"/>
      <c r="B39" s="71" t="s">
        <v>30</v>
      </c>
      <c r="C39" s="38"/>
      <c r="D39" s="51"/>
      <c r="E39" s="52"/>
      <c r="F39" s="52"/>
      <c r="G39" s="68">
        <f>IF(D39&lt;&gt;"",ROUND('1.º totalizador do mês seguinte'!B5-posto2!D39,1),"")</f>
      </c>
      <c r="H39" s="69">
        <f t="shared" si="5"/>
      </c>
      <c r="I39" s="70">
        <f t="shared" si="6"/>
      </c>
      <c r="J39" s="8">
        <f t="shared" si="3"/>
        <v>0</v>
      </c>
      <c r="K39" s="29">
        <f t="shared" si="1"/>
        <v>0</v>
      </c>
      <c r="L39" s="29" t="e">
        <f>IF(#REF!="-","0",IF(#REF!="",0,1))</f>
        <v>#REF!</v>
      </c>
      <c r="M39" s="42"/>
    </row>
    <row r="40" spans="1:12" s="4" customFormat="1" ht="14.25" customHeight="1">
      <c r="A40" s="60"/>
      <c r="B40" s="73" t="s">
        <v>31</v>
      </c>
      <c r="C40" s="39"/>
      <c r="D40" s="54"/>
      <c r="E40" s="55"/>
      <c r="F40" s="55"/>
      <c r="G40" s="74">
        <f>IF(D40&lt;&gt;"",ROUND('1.º totalizador do mês seguinte'!B4-posto1!D40,1),"")</f>
      </c>
      <c r="H40" s="75">
        <f>IF(C40="","",IF(G40&lt;34.9,"-",ROUND((F40-E40)/G40*10^6,0)))</f>
      </c>
      <c r="I40" s="76">
        <f>IF(G40&lt;35,"",IF(C40="","",IF(H40&lt;=50,"","(2)")))</f>
      </c>
      <c r="J40" s="8">
        <f t="shared" si="3"/>
        <v>0</v>
      </c>
      <c r="K40" s="29">
        <f t="shared" si="1"/>
        <v>0</v>
      </c>
      <c r="L40" s="29" t="e">
        <f>IF(#REF!="-","0",IF(#REF!="",0,1))</f>
        <v>#REF!</v>
      </c>
    </row>
    <row r="41" spans="1:12" s="4" customFormat="1" ht="10.5" customHeight="1">
      <c r="A41" s="60"/>
      <c r="B41" s="77" t="s">
        <v>43</v>
      </c>
      <c r="C41" s="61"/>
      <c r="D41" s="62"/>
      <c r="E41" s="61"/>
      <c r="F41" s="63"/>
      <c r="G41" s="63"/>
      <c r="H41" s="64"/>
      <c r="I41" s="60"/>
      <c r="J41" s="5">
        <f>SUM(J10:J40)</f>
        <v>0</v>
      </c>
      <c r="K41" s="5">
        <f>SUM(K10:K40)</f>
        <v>12</v>
      </c>
      <c r="L41" s="5" t="e">
        <f>SUM(L10:L40)</f>
        <v>#REF!</v>
      </c>
    </row>
    <row r="42" spans="1:11" s="4" customFormat="1" ht="21" customHeight="1">
      <c r="A42" s="60"/>
      <c r="B42" s="127" t="s">
        <v>63</v>
      </c>
      <c r="C42" s="128"/>
      <c r="D42" s="128"/>
      <c r="E42" s="128"/>
      <c r="F42" s="128"/>
      <c r="G42" s="128"/>
      <c r="H42" s="128"/>
      <c r="I42" s="128"/>
      <c r="J42" s="2"/>
      <c r="K42" s="7"/>
    </row>
    <row r="43" spans="1:11" s="4" customFormat="1" ht="10.5" customHeight="1">
      <c r="A43" s="60"/>
      <c r="B43" s="135"/>
      <c r="C43" s="135"/>
      <c r="D43" s="135"/>
      <c r="E43" s="135"/>
      <c r="F43" s="135"/>
      <c r="G43" s="135"/>
      <c r="H43" s="135"/>
      <c r="I43" s="135"/>
      <c r="J43" s="2"/>
      <c r="K43" s="7"/>
    </row>
    <row r="44" spans="1:11" s="4" customFormat="1" ht="4.5" customHeight="1">
      <c r="A44" s="60"/>
      <c r="B44" s="78"/>
      <c r="C44" s="79"/>
      <c r="D44" s="80"/>
      <c r="E44" s="79"/>
      <c r="F44" s="79"/>
      <c r="G44" s="79"/>
      <c r="H44" s="79"/>
      <c r="I44" s="79"/>
      <c r="J44" s="2"/>
      <c r="K44" s="7"/>
    </row>
    <row r="45" spans="1:9" s="19" customFormat="1" ht="15.75" customHeight="1">
      <c r="A45" s="60"/>
      <c r="B45" s="104" t="s">
        <v>68</v>
      </c>
      <c r="C45" s="105"/>
      <c r="D45" s="105"/>
      <c r="E45" s="105"/>
      <c r="F45" s="105"/>
      <c r="G45" s="105"/>
      <c r="H45" s="105"/>
      <c r="I45" s="106"/>
    </row>
    <row r="46" spans="1:9" s="19" customFormat="1" ht="15.75" customHeight="1">
      <c r="A46" s="60"/>
      <c r="B46" s="125" t="s">
        <v>44</v>
      </c>
      <c r="C46" s="126"/>
      <c r="D46" s="126"/>
      <c r="E46" s="81">
        <f>K41</f>
        <v>12</v>
      </c>
      <c r="F46" s="132" t="s">
        <v>67</v>
      </c>
      <c r="G46" s="132"/>
      <c r="H46" s="82">
        <f>MAX(H10:H40)</f>
        <v>32</v>
      </c>
      <c r="I46" s="83" t="s">
        <v>41</v>
      </c>
    </row>
    <row r="47" spans="1:9" s="19" customFormat="1" ht="16.5" customHeight="1">
      <c r="A47" s="60"/>
      <c r="B47" s="84" t="s">
        <v>58</v>
      </c>
      <c r="C47" s="85"/>
      <c r="D47" s="86"/>
      <c r="E47" s="87">
        <f>J41</f>
        <v>0</v>
      </c>
      <c r="F47" s="133" t="s">
        <v>66</v>
      </c>
      <c r="G47" s="133"/>
      <c r="H47" s="88">
        <f>AVERAGE(H10:H40)</f>
        <v>16.916666666666668</v>
      </c>
      <c r="I47" s="83" t="s">
        <v>41</v>
      </c>
    </row>
    <row r="48" spans="1:9" s="19" customFormat="1" ht="15" customHeight="1">
      <c r="A48" s="60"/>
      <c r="B48" s="89"/>
      <c r="C48" s="90"/>
      <c r="D48" s="91"/>
      <c r="E48" s="90"/>
      <c r="F48" s="92"/>
      <c r="G48" s="90"/>
      <c r="H48" s="90"/>
      <c r="I48" s="93"/>
    </row>
    <row r="49" spans="1:7" s="19" customFormat="1" ht="17.25" customHeight="1">
      <c r="A49" s="14"/>
      <c r="D49" s="48"/>
      <c r="F49" s="22"/>
      <c r="G49" s="9"/>
    </row>
    <row r="50" spans="1:12" s="19" customFormat="1" ht="11.25" customHeight="1">
      <c r="A50" s="14"/>
      <c r="B50" s="26"/>
      <c r="C50" s="26"/>
      <c r="D50" s="47"/>
      <c r="E50" s="27"/>
      <c r="F50" s="21"/>
      <c r="G50" s="20"/>
      <c r="H50" s="20"/>
      <c r="I50" s="20"/>
      <c r="J50" s="22"/>
      <c r="K50" s="22"/>
      <c r="L50" s="9"/>
    </row>
    <row r="51" spans="1:9" s="19" customFormat="1" ht="15.75" customHeight="1">
      <c r="A51" s="13"/>
      <c r="B51" s="131" t="s">
        <v>76</v>
      </c>
      <c r="C51" s="131"/>
      <c r="D51" s="131"/>
      <c r="E51" s="131"/>
      <c r="F51" s="131"/>
      <c r="G51" s="131"/>
      <c r="H51" s="131"/>
      <c r="I51" s="131"/>
    </row>
    <row r="52" spans="1:12" s="4" customFormat="1" ht="15.75">
      <c r="A52" s="13"/>
      <c r="B52" s="124" t="s">
        <v>70</v>
      </c>
      <c r="C52" s="124"/>
      <c r="D52" s="124"/>
      <c r="E52" s="124"/>
      <c r="F52" s="124"/>
      <c r="G52" s="124"/>
      <c r="H52" s="124"/>
      <c r="I52" s="124"/>
      <c r="J52" s="2"/>
      <c r="K52" s="2"/>
      <c r="L52" s="2"/>
    </row>
    <row r="53" spans="2:11" ht="14.25">
      <c r="B53" s="15"/>
      <c r="C53" s="16"/>
      <c r="D53" s="49"/>
      <c r="F53" s="17"/>
      <c r="G53" s="17"/>
      <c r="H53" s="18"/>
      <c r="J53" s="1"/>
      <c r="K53" s="1"/>
    </row>
    <row r="54" spans="10:11" ht="14.25">
      <c r="J54" s="1"/>
      <c r="K54" s="1"/>
    </row>
    <row r="55" spans="10:11" ht="14.25">
      <c r="J55" s="1"/>
      <c r="K55" s="1"/>
    </row>
    <row r="56" spans="10:11" ht="14.25">
      <c r="J56" s="1"/>
      <c r="K56" s="1"/>
    </row>
    <row r="57" spans="10:11" ht="14.25">
      <c r="J57" s="1"/>
      <c r="K57" s="1"/>
    </row>
    <row r="58" spans="10:11" ht="14.25">
      <c r="J58" s="1"/>
      <c r="K58" s="1"/>
    </row>
    <row r="59" spans="10:11" ht="14.25">
      <c r="J59" s="1"/>
      <c r="K59" s="1"/>
    </row>
    <row r="60" spans="10:11" ht="14.25">
      <c r="J60" s="1"/>
      <c r="K60" s="1"/>
    </row>
    <row r="61" spans="10:11" ht="14.25">
      <c r="J61" s="1"/>
      <c r="K61" s="1"/>
    </row>
    <row r="62" spans="10:11" ht="14.25">
      <c r="J62" s="1"/>
      <c r="K62" s="1"/>
    </row>
    <row r="63" spans="10:11" ht="14.25">
      <c r="J63" s="1"/>
      <c r="K63" s="1"/>
    </row>
    <row r="64" spans="10:11" ht="14.25">
      <c r="J64" s="1"/>
      <c r="K64" s="1"/>
    </row>
    <row r="65" spans="10:11" ht="14.25">
      <c r="J65" s="1"/>
      <c r="K65" s="1"/>
    </row>
    <row r="66" spans="10:11" ht="14.25">
      <c r="J66" s="1"/>
      <c r="K66" s="1"/>
    </row>
    <row r="67" spans="10:11" ht="14.25">
      <c r="J67" s="1"/>
      <c r="K67" s="1"/>
    </row>
    <row r="68" spans="10:11" ht="14.25">
      <c r="J68" s="1"/>
      <c r="K68" s="1"/>
    </row>
    <row r="69" spans="10:11" ht="14.25">
      <c r="J69" s="1"/>
      <c r="K69" s="1"/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3" spans="10:11" ht="14.25">
      <c r="J73" s="1"/>
      <c r="K73" s="1"/>
    </row>
    <row r="74" spans="10:11" ht="14.25">
      <c r="J74" s="1"/>
      <c r="K74" s="1"/>
    </row>
    <row r="75" spans="10:11" ht="14.25">
      <c r="J75" s="1"/>
      <c r="K75" s="1"/>
    </row>
    <row r="76" spans="10:11" ht="14.25">
      <c r="J76" s="1"/>
      <c r="K76" s="1"/>
    </row>
    <row r="77" spans="10:11" ht="14.25">
      <c r="J77" s="1"/>
      <c r="K77" s="1"/>
    </row>
    <row r="78" spans="10:11" ht="14.25">
      <c r="J78" s="1"/>
      <c r="K78" s="1"/>
    </row>
    <row r="79" spans="10:11" ht="14.25">
      <c r="J79" s="1"/>
      <c r="K79" s="1"/>
    </row>
    <row r="80" spans="10:11" ht="14.25">
      <c r="J80" s="1"/>
      <c r="K80" s="1"/>
    </row>
    <row r="81" spans="10:11" ht="14.25">
      <c r="J81" s="1"/>
      <c r="K81" s="1"/>
    </row>
    <row r="82" spans="10:11" ht="14.25">
      <c r="J82" s="1"/>
      <c r="K82" s="1"/>
    </row>
    <row r="83" spans="10:11" ht="14.25">
      <c r="J83" s="1"/>
      <c r="K83" s="1"/>
    </row>
    <row r="84" spans="10:11" ht="14.25">
      <c r="J84" s="1"/>
      <c r="K84" s="1"/>
    </row>
    <row r="85" spans="10:11" ht="14.25">
      <c r="J85" s="1"/>
      <c r="K85" s="1"/>
    </row>
    <row r="86" spans="10:11" ht="14.25">
      <c r="J86" s="1"/>
      <c r="K86" s="1"/>
    </row>
    <row r="87" spans="10:11" ht="14.25">
      <c r="J87" s="1"/>
      <c r="K87" s="1"/>
    </row>
    <row r="88" spans="10:11" ht="14.25">
      <c r="J88" s="1"/>
      <c r="K88" s="1"/>
    </row>
    <row r="89" spans="10:11" ht="14.25">
      <c r="J89" s="1"/>
      <c r="K89" s="1"/>
    </row>
    <row r="90" spans="10:11" ht="14.25">
      <c r="J90" s="1"/>
      <c r="K90" s="1"/>
    </row>
    <row r="91" spans="10:11" ht="14.25">
      <c r="J91" s="1"/>
      <c r="K91" s="1"/>
    </row>
    <row r="92" spans="10:11" ht="14.25">
      <c r="J92" s="1"/>
      <c r="K92" s="1"/>
    </row>
    <row r="93" spans="10:11" ht="14.25">
      <c r="J93" s="1"/>
      <c r="K93" s="1"/>
    </row>
    <row r="94" spans="10:11" ht="14.25">
      <c r="J94" s="1"/>
      <c r="K94" s="1"/>
    </row>
    <row r="95" spans="10:11" ht="14.25">
      <c r="J95" s="1"/>
      <c r="K95" s="1"/>
    </row>
    <row r="96" spans="10:11" ht="14.25">
      <c r="J96" s="1"/>
      <c r="K96" s="1"/>
    </row>
    <row r="97" spans="10:11" ht="14.25">
      <c r="J97" s="1"/>
      <c r="K97" s="1"/>
    </row>
    <row r="98" spans="10:11" ht="14.25">
      <c r="J98" s="1"/>
      <c r="K98" s="1"/>
    </row>
    <row r="99" spans="10:11" ht="14.25">
      <c r="J99" s="1"/>
      <c r="K99" s="1"/>
    </row>
    <row r="100" spans="10:11" ht="14.25">
      <c r="J100" s="1"/>
      <c r="K100" s="1"/>
    </row>
    <row r="101" spans="10:11" ht="14.25">
      <c r="J101" s="1"/>
      <c r="K101" s="1"/>
    </row>
    <row r="102" spans="10:11" ht="14.25">
      <c r="J102" s="1"/>
      <c r="K102" s="1"/>
    </row>
    <row r="103" spans="10:11" ht="14.25">
      <c r="J103" s="1"/>
      <c r="K103" s="1"/>
    </row>
    <row r="104" spans="10:11" ht="14.25">
      <c r="J104" s="1"/>
      <c r="K104" s="1"/>
    </row>
    <row r="105" spans="10:11" ht="14.25">
      <c r="J105" s="1"/>
      <c r="K105" s="1"/>
    </row>
    <row r="106" spans="10:11" ht="14.25">
      <c r="J106" s="1"/>
      <c r="K106" s="1"/>
    </row>
    <row r="107" spans="10:11" ht="14.25">
      <c r="J107" s="1"/>
      <c r="K107" s="1"/>
    </row>
    <row r="108" spans="10:11" ht="14.25">
      <c r="J108" s="1"/>
      <c r="K108" s="1"/>
    </row>
    <row r="109" spans="10:11" ht="14.25">
      <c r="J109" s="1"/>
      <c r="K109" s="1"/>
    </row>
    <row r="110" spans="10:11" ht="14.25">
      <c r="J110" s="1"/>
      <c r="K110" s="1"/>
    </row>
    <row r="111" spans="10:11" ht="14.25">
      <c r="J111" s="1"/>
      <c r="K111" s="1"/>
    </row>
    <row r="112" spans="10:11" ht="14.25">
      <c r="J112" s="1"/>
      <c r="K112" s="1"/>
    </row>
    <row r="113" spans="10:11" ht="14.25">
      <c r="J113" s="1"/>
      <c r="K113" s="1"/>
    </row>
    <row r="114" spans="10:11" ht="14.25">
      <c r="J114" s="1"/>
      <c r="K114" s="1"/>
    </row>
    <row r="115" spans="10:11" ht="14.25">
      <c r="J115" s="1"/>
      <c r="K115" s="1"/>
    </row>
    <row r="116" spans="10:11" ht="14.25">
      <c r="J116" s="1"/>
      <c r="K116" s="1"/>
    </row>
    <row r="117" spans="10:11" ht="14.25">
      <c r="J117" s="1"/>
      <c r="K117" s="1"/>
    </row>
    <row r="118" spans="10:11" ht="14.25">
      <c r="J118" s="1"/>
      <c r="K118" s="1"/>
    </row>
    <row r="119" spans="10:11" ht="14.25">
      <c r="J119" s="1"/>
      <c r="K119" s="1"/>
    </row>
    <row r="120" spans="10:11" ht="14.25">
      <c r="J120" s="1"/>
      <c r="K120" s="1"/>
    </row>
    <row r="121" spans="10:11" ht="14.25">
      <c r="J121" s="1"/>
      <c r="K121" s="1"/>
    </row>
    <row r="122" spans="10:11" ht="14.25">
      <c r="J122" s="1"/>
      <c r="K122" s="1"/>
    </row>
    <row r="123" spans="10:11" ht="14.25">
      <c r="J123" s="1"/>
      <c r="K123" s="1"/>
    </row>
    <row r="124" spans="10:11" ht="14.25">
      <c r="J124" s="1"/>
      <c r="K124" s="1"/>
    </row>
    <row r="125" spans="10:11" ht="14.25">
      <c r="J125" s="1"/>
      <c r="K125" s="1"/>
    </row>
  </sheetData>
  <sheetProtection sheet="1" objects="1" scenarios="1"/>
  <mergeCells count="20">
    <mergeCell ref="B52:I52"/>
    <mergeCell ref="B46:D46"/>
    <mergeCell ref="B42:I42"/>
    <mergeCell ref="H8:H9"/>
    <mergeCell ref="B51:I51"/>
    <mergeCell ref="F46:G46"/>
    <mergeCell ref="F47:G47"/>
    <mergeCell ref="F7:F9"/>
    <mergeCell ref="B43:I43"/>
    <mergeCell ref="G7:G9"/>
    <mergeCell ref="B45:I45"/>
    <mergeCell ref="B1:I1"/>
    <mergeCell ref="B2:I2"/>
    <mergeCell ref="B4:I4"/>
    <mergeCell ref="I7:I9"/>
    <mergeCell ref="B7:B9"/>
    <mergeCell ref="C7:C9"/>
    <mergeCell ref="D7:D9"/>
    <mergeCell ref="E7:E9"/>
    <mergeCell ref="B6:H6"/>
  </mergeCells>
  <printOptions/>
  <pageMargins left="0.5905511811023623" right="0.75" top="0.1968503937007874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121"/>
  <dimension ref="A1:M125"/>
  <sheetViews>
    <sheetView zoomScaleSheetLayoutView="100" workbookViewId="0" topLeftCell="A16">
      <selection activeCell="F34" sqref="F34"/>
    </sheetView>
  </sheetViews>
  <sheetFormatPr defaultColWidth="9.140625" defaultRowHeight="12.75"/>
  <cols>
    <col min="1" max="1" width="2.57421875" style="13" customWidth="1"/>
    <col min="2" max="2" width="5.7109375" style="13" customWidth="1"/>
    <col min="3" max="3" width="9.421875" style="10" customWidth="1"/>
    <col min="4" max="4" width="12.421875" style="10" customWidth="1"/>
    <col min="5" max="5" width="9.8515625" style="10" customWidth="1"/>
    <col min="6" max="6" width="10.00390625" style="11" customWidth="1"/>
    <col min="7" max="7" width="8.8515625" style="11" customWidth="1"/>
    <col min="8" max="8" width="17.140625" style="12" customWidth="1"/>
    <col min="9" max="9" width="14.421875" style="13" customWidth="1"/>
    <col min="10" max="10" width="13.8515625" style="0" hidden="1" customWidth="1"/>
    <col min="11" max="11" width="11.00390625" style="0" hidden="1" customWidth="1"/>
    <col min="12" max="12" width="0.71875" style="0" hidden="1" customWidth="1"/>
    <col min="13" max="13" width="9.57421875" style="0" bestFit="1" customWidth="1"/>
  </cols>
  <sheetData>
    <row r="1" spans="2:9" ht="19.5" customHeight="1">
      <c r="B1" s="107" t="s">
        <v>40</v>
      </c>
      <c r="C1" s="107"/>
      <c r="D1" s="107"/>
      <c r="E1" s="107"/>
      <c r="F1" s="107"/>
      <c r="G1" s="107"/>
      <c r="H1" s="107"/>
      <c r="I1" s="107"/>
    </row>
    <row r="2" spans="2:9" ht="15">
      <c r="B2" s="107" t="s">
        <v>39</v>
      </c>
      <c r="C2" s="107"/>
      <c r="D2" s="107"/>
      <c r="E2" s="107"/>
      <c r="F2" s="107"/>
      <c r="G2" s="107"/>
      <c r="H2" s="107"/>
      <c r="I2" s="107"/>
    </row>
    <row r="3" spans="2:9" ht="14.25" customHeight="1">
      <c r="B3" s="60"/>
      <c r="C3" s="61"/>
      <c r="D3" s="61"/>
      <c r="E3" s="61"/>
      <c r="F3" s="63"/>
      <c r="G3" s="63"/>
      <c r="H3" s="64"/>
      <c r="I3" s="60"/>
    </row>
    <row r="4" spans="2:9" ht="18.75">
      <c r="B4" s="107" t="s">
        <v>72</v>
      </c>
      <c r="C4" s="107"/>
      <c r="D4" s="107"/>
      <c r="E4" s="107"/>
      <c r="F4" s="107"/>
      <c r="G4" s="107"/>
      <c r="H4" s="107"/>
      <c r="I4" s="107"/>
    </row>
    <row r="5" spans="2:11" ht="12" customHeight="1">
      <c r="B5" s="60"/>
      <c r="C5" s="61"/>
      <c r="D5" s="61"/>
      <c r="E5" s="61"/>
      <c r="F5" s="63"/>
      <c r="G5" s="63"/>
      <c r="H5" s="64"/>
      <c r="I5" s="37" t="str">
        <f>posto1!I5</f>
        <v>ANO: 2008</v>
      </c>
      <c r="J5" s="6"/>
      <c r="K5" s="1"/>
    </row>
    <row r="6" spans="2:11" ht="15.75">
      <c r="B6" s="123" t="s">
        <v>56</v>
      </c>
      <c r="C6" s="123"/>
      <c r="D6" s="123"/>
      <c r="E6" s="123"/>
      <c r="F6" s="123"/>
      <c r="G6" s="123"/>
      <c r="H6" s="123"/>
      <c r="I6" s="37" t="str">
        <f>posto1!I6</f>
        <v>MÊS: Abril</v>
      </c>
      <c r="J6" s="3"/>
      <c r="K6" s="1"/>
    </row>
    <row r="7" spans="2:9" ht="28.5" customHeight="1">
      <c r="B7" s="111" t="s">
        <v>0</v>
      </c>
      <c r="C7" s="114" t="s">
        <v>32</v>
      </c>
      <c r="D7" s="120" t="s">
        <v>37</v>
      </c>
      <c r="E7" s="120" t="s">
        <v>33</v>
      </c>
      <c r="F7" s="102" t="s">
        <v>34</v>
      </c>
      <c r="G7" s="120" t="s">
        <v>38</v>
      </c>
      <c r="H7" s="65" t="s">
        <v>35</v>
      </c>
      <c r="I7" s="108" t="s">
        <v>1</v>
      </c>
    </row>
    <row r="8" spans="2:9" ht="15.75" customHeight="1">
      <c r="B8" s="112"/>
      <c r="C8" s="115"/>
      <c r="D8" s="136"/>
      <c r="E8" s="121"/>
      <c r="F8" s="103"/>
      <c r="G8" s="136"/>
      <c r="H8" s="129" t="s">
        <v>64</v>
      </c>
      <c r="I8" s="109"/>
    </row>
    <row r="9" spans="2:9" ht="25.5" customHeight="1">
      <c r="B9" s="113"/>
      <c r="C9" s="116"/>
      <c r="D9" s="137"/>
      <c r="E9" s="122"/>
      <c r="F9" s="134"/>
      <c r="G9" s="137"/>
      <c r="H9" s="130"/>
      <c r="I9" s="110"/>
    </row>
    <row r="10" spans="1:12" s="4" customFormat="1" ht="14.25" customHeight="1">
      <c r="A10" s="13"/>
      <c r="B10" s="66" t="s">
        <v>2</v>
      </c>
      <c r="C10" s="41">
        <f>IF(posto1!C10="","",posto1!C10+1)</f>
        <v>187</v>
      </c>
      <c r="D10" s="56">
        <v>35226.31</v>
      </c>
      <c r="E10" s="57">
        <v>0.147</v>
      </c>
      <c r="F10" s="57">
        <v>0.1486</v>
      </c>
      <c r="G10" s="68">
        <f>IF(D10="","",IF(D12&lt;&gt;"",ROUND(D12-D10,1),IF(D13&lt;&gt;"",ROUND(D13-D10,1),IF(D14&lt;&gt;"",ROUND(D14-D10,1),IF(D15&lt;&gt;"",ROUND(D15-D10,1),IF(D16&lt;&gt;"",ROUND(D16-D10,1),""))))))</f>
        <v>30.1</v>
      </c>
      <c r="H10" s="94">
        <f>IF(C10="","",IF(G10&lt;30,"-",ROUND((F10-E10)/G10*10^6,0)))</f>
        <v>53</v>
      </c>
      <c r="I10" s="70" t="str">
        <f>IF(G10&lt;30,"",IF(C10="","",IF(H10&lt;=50,"","(2)")))</f>
        <v>(2)</v>
      </c>
      <c r="J10" s="8">
        <f>IF(I10="(2)",1,0)</f>
        <v>1</v>
      </c>
      <c r="K10" s="29">
        <f aca="true" t="shared" si="0" ref="K10:K40">IF(H10="-","0",IF(H10="",0,1))</f>
        <v>1</v>
      </c>
      <c r="L10" s="29" t="e">
        <f>IF(#REF!="-","0",IF(#REF!="",0,1))</f>
        <v>#REF!</v>
      </c>
    </row>
    <row r="11" spans="1:12" s="4" customFormat="1" ht="14.25" customHeight="1">
      <c r="A11" s="13"/>
      <c r="B11" s="71" t="s">
        <v>3</v>
      </c>
      <c r="C11" s="41">
        <f>IF(posto1!C11="","",posto1!C11+1)</f>
      </c>
      <c r="D11" s="51"/>
      <c r="E11" s="52"/>
      <c r="F11" s="52"/>
      <c r="G11" s="68">
        <f aca="true" t="shared" si="1" ref="G11:G37">IF(D11="","",IF(D13&lt;&gt;"",ROUND(D13-D11,1),IF(D14&lt;&gt;"",ROUND(D14-D11,1),IF(D15&lt;&gt;"",ROUND(D15-D11,1),IF(D16&lt;&gt;"",ROUND(D16-D11,1),IF(D17&lt;&gt;"",ROUND(D17-D11,1),IF(D18&lt;&gt;"",ROUND(D18-D11,1),"")))))))</f>
      </c>
      <c r="H11" s="69">
        <f>IF(C11="","",ROUND((F11-E11)/G11*10^6,0))</f>
      </c>
      <c r="I11" s="70">
        <f aca="true" t="shared" si="2" ref="I11:I38">IF(C11="","",IF(H11&lt;=50,"","(2)"))</f>
      </c>
      <c r="J11" s="8">
        <f aca="true" t="shared" si="3" ref="J11:J40">IF(I11="(2)",1,0)</f>
        <v>0</v>
      </c>
      <c r="K11" s="29">
        <f t="shared" si="0"/>
        <v>0</v>
      </c>
      <c r="L11" s="29" t="e">
        <f>IF(#REF!="-","0",IF(#REF!="",0,1))</f>
        <v>#REF!</v>
      </c>
    </row>
    <row r="12" spans="1:12" s="4" customFormat="1" ht="14.25" customHeight="1">
      <c r="A12" s="13"/>
      <c r="B12" s="71" t="s">
        <v>4</v>
      </c>
      <c r="C12" s="41">
        <f>IF(posto1!C12="","",posto1!C12+1)</f>
        <v>192</v>
      </c>
      <c r="D12" s="51">
        <v>35256.44</v>
      </c>
      <c r="E12" s="52">
        <v>0.1467</v>
      </c>
      <c r="F12" s="52">
        <v>0.1492</v>
      </c>
      <c r="G12" s="68">
        <f t="shared" si="1"/>
        <v>30.2</v>
      </c>
      <c r="H12" s="69">
        <f>IF(C12="","",ROUND((F12-E12)/G12*10^6,0))</f>
        <v>83</v>
      </c>
      <c r="I12" s="70" t="str">
        <f t="shared" si="2"/>
        <v>(2)</v>
      </c>
      <c r="J12" s="8">
        <f t="shared" si="3"/>
        <v>1</v>
      </c>
      <c r="K12" s="29">
        <f t="shared" si="0"/>
        <v>1</v>
      </c>
      <c r="L12" s="29" t="e">
        <f>IF(#REF!="-","0",IF(#REF!="",0,1))</f>
        <v>#REF!</v>
      </c>
    </row>
    <row r="13" spans="1:12" s="4" customFormat="1" ht="14.25" customHeight="1">
      <c r="A13" s="13"/>
      <c r="B13" s="71" t="s">
        <v>5</v>
      </c>
      <c r="C13" s="41">
        <f>IF(posto1!C13="","",posto1!C13+1)</f>
      </c>
      <c r="D13" s="51"/>
      <c r="E13" s="52"/>
      <c r="F13" s="52"/>
      <c r="G13" s="68">
        <f t="shared" si="1"/>
      </c>
      <c r="H13" s="69">
        <f>IF(C13="","",ROUND((F13-E13)/G13*10^6,0))</f>
      </c>
      <c r="I13" s="70">
        <f t="shared" si="2"/>
      </c>
      <c r="J13" s="8">
        <f t="shared" si="3"/>
        <v>0</v>
      </c>
      <c r="K13" s="29">
        <f t="shared" si="0"/>
        <v>0</v>
      </c>
      <c r="L13" s="29" t="e">
        <f>IF(#REF!="-","0",IF(#REF!="",0,1))</f>
        <v>#REF!</v>
      </c>
    </row>
    <row r="14" spans="1:12" s="4" customFormat="1" ht="14.25" customHeight="1">
      <c r="A14" s="13"/>
      <c r="B14" s="71" t="s">
        <v>6</v>
      </c>
      <c r="C14" s="41">
        <f>IF(posto1!C14="","",posto1!C14+1)</f>
        <v>197</v>
      </c>
      <c r="D14" s="51">
        <v>35286.67</v>
      </c>
      <c r="E14" s="52">
        <v>0.1399</v>
      </c>
      <c r="F14" s="52">
        <v>0.1424</v>
      </c>
      <c r="G14" s="68">
        <f t="shared" si="1"/>
        <v>30.6</v>
      </c>
      <c r="H14" s="69">
        <f aca="true" t="shared" si="4" ref="H14:H38">IF(C14="","",ROUND((F14-E14)/G14*10^6,0))</f>
        <v>82</v>
      </c>
      <c r="I14" s="70" t="str">
        <f t="shared" si="2"/>
        <v>(2)</v>
      </c>
      <c r="J14" s="8">
        <f t="shared" si="3"/>
        <v>1</v>
      </c>
      <c r="K14" s="29">
        <f t="shared" si="0"/>
        <v>1</v>
      </c>
      <c r="L14" s="29" t="e">
        <f>IF(#REF!="-","0",IF(#REF!="",0,1))</f>
        <v>#REF!</v>
      </c>
    </row>
    <row r="15" spans="1:12" s="4" customFormat="1" ht="14.25" customHeight="1">
      <c r="A15" s="13"/>
      <c r="B15" s="71" t="s">
        <v>7</v>
      </c>
      <c r="C15" s="41">
        <f>IF(posto1!C15="","",posto1!C15+1)</f>
      </c>
      <c r="D15" s="51"/>
      <c r="E15" s="52"/>
      <c r="F15" s="52"/>
      <c r="G15" s="68">
        <f t="shared" si="1"/>
      </c>
      <c r="H15" s="69">
        <f t="shared" si="4"/>
      </c>
      <c r="I15" s="70">
        <f t="shared" si="2"/>
      </c>
      <c r="J15" s="8">
        <f t="shared" si="3"/>
        <v>0</v>
      </c>
      <c r="K15" s="29">
        <f t="shared" si="0"/>
        <v>0</v>
      </c>
      <c r="L15" s="29" t="e">
        <f>IF(#REF!="-","0",IF(#REF!="",0,1))</f>
        <v>#REF!</v>
      </c>
    </row>
    <row r="16" spans="1:12" s="4" customFormat="1" ht="14.25" customHeight="1">
      <c r="A16" s="13"/>
      <c r="B16" s="71" t="s">
        <v>8</v>
      </c>
      <c r="C16" s="41">
        <f>IF(posto1!C16="","",posto1!C16+1)</f>
      </c>
      <c r="D16" s="51"/>
      <c r="E16" s="52"/>
      <c r="F16" s="52"/>
      <c r="G16" s="68">
        <f t="shared" si="1"/>
      </c>
      <c r="H16" s="69">
        <f t="shared" si="4"/>
      </c>
      <c r="I16" s="70">
        <f t="shared" si="2"/>
      </c>
      <c r="J16" s="8">
        <f t="shared" si="3"/>
        <v>0</v>
      </c>
      <c r="K16" s="29">
        <f t="shared" si="0"/>
        <v>0</v>
      </c>
      <c r="L16" s="29" t="e">
        <f>IF(#REF!="-","0",IF(#REF!="",0,1))</f>
        <v>#REF!</v>
      </c>
    </row>
    <row r="17" spans="1:12" s="4" customFormat="1" ht="14.25" customHeight="1">
      <c r="A17" s="13"/>
      <c r="B17" s="71" t="s">
        <v>9</v>
      </c>
      <c r="C17" s="41">
        <f>IF(posto1!C17="","",posto1!C17+1)</f>
        <v>202</v>
      </c>
      <c r="D17" s="51">
        <v>35317.28</v>
      </c>
      <c r="E17" s="52">
        <v>0.1429</v>
      </c>
      <c r="F17" s="52">
        <v>0.144</v>
      </c>
      <c r="G17" s="68">
        <f t="shared" si="1"/>
        <v>30</v>
      </c>
      <c r="H17" s="69">
        <f t="shared" si="4"/>
        <v>37</v>
      </c>
      <c r="I17" s="70">
        <f t="shared" si="2"/>
      </c>
      <c r="J17" s="8">
        <f t="shared" si="3"/>
        <v>0</v>
      </c>
      <c r="K17" s="29">
        <f t="shared" si="0"/>
        <v>1</v>
      </c>
      <c r="L17" s="29" t="e">
        <f>IF(#REF!="-","0",IF(#REF!="",0,1))</f>
        <v>#REF!</v>
      </c>
    </row>
    <row r="18" spans="1:12" s="4" customFormat="1" ht="14.25" customHeight="1">
      <c r="A18" s="13"/>
      <c r="B18" s="71" t="s">
        <v>10</v>
      </c>
      <c r="C18" s="41">
        <f>IF(posto1!C18="","",posto1!C18+1)</f>
      </c>
      <c r="D18" s="51"/>
      <c r="E18" s="52"/>
      <c r="F18" s="52"/>
      <c r="G18" s="68">
        <f t="shared" si="1"/>
      </c>
      <c r="H18" s="69">
        <f t="shared" si="4"/>
      </c>
      <c r="I18" s="70">
        <f t="shared" si="2"/>
      </c>
      <c r="J18" s="8">
        <f t="shared" si="3"/>
        <v>0</v>
      </c>
      <c r="K18" s="29">
        <f t="shared" si="0"/>
        <v>0</v>
      </c>
      <c r="L18" s="29" t="e">
        <f>IF(#REF!="-","0",IF(#REF!="",0,1))</f>
        <v>#REF!</v>
      </c>
    </row>
    <row r="19" spans="1:12" s="4" customFormat="1" ht="14.25" customHeight="1">
      <c r="A19" s="13"/>
      <c r="B19" s="71" t="s">
        <v>11</v>
      </c>
      <c r="C19" s="41">
        <f>IF(posto1!C19="","",posto1!C19+1)</f>
        <v>207</v>
      </c>
      <c r="D19" s="51">
        <v>35347.29</v>
      </c>
      <c r="E19" s="52">
        <v>0.1457</v>
      </c>
      <c r="F19" s="52">
        <v>0.1461</v>
      </c>
      <c r="G19" s="68">
        <f t="shared" si="1"/>
        <v>30.1</v>
      </c>
      <c r="H19" s="69">
        <f t="shared" si="4"/>
        <v>13</v>
      </c>
      <c r="I19" s="70">
        <f t="shared" si="2"/>
      </c>
      <c r="J19" s="8">
        <f t="shared" si="3"/>
        <v>0</v>
      </c>
      <c r="K19" s="29">
        <f t="shared" si="0"/>
        <v>1</v>
      </c>
      <c r="L19" s="29" t="e">
        <f>IF(#REF!="-","0",IF(#REF!="",0,1))</f>
        <v>#REF!</v>
      </c>
    </row>
    <row r="20" spans="1:12" s="4" customFormat="1" ht="14.25" customHeight="1">
      <c r="A20" s="13"/>
      <c r="B20" s="71" t="s">
        <v>12</v>
      </c>
      <c r="C20" s="41">
        <f>IF(posto1!C20="","",posto1!C20+1)</f>
      </c>
      <c r="D20" s="51"/>
      <c r="E20" s="52"/>
      <c r="F20" s="52"/>
      <c r="G20" s="68">
        <f t="shared" si="1"/>
      </c>
      <c r="H20" s="95"/>
      <c r="I20" s="70"/>
      <c r="J20" s="8">
        <f t="shared" si="3"/>
        <v>0</v>
      </c>
      <c r="K20" s="29">
        <f t="shared" si="0"/>
        <v>0</v>
      </c>
      <c r="L20" s="29" t="e">
        <f>IF(#REF!="-","0",IF(#REF!="",0,1))</f>
        <v>#REF!</v>
      </c>
    </row>
    <row r="21" spans="1:12" s="4" customFormat="1" ht="14.25" customHeight="1">
      <c r="A21" s="13"/>
      <c r="B21" s="71" t="s">
        <v>13</v>
      </c>
      <c r="C21" s="41">
        <f>IF(posto1!C21="","",posto1!C21+1)</f>
        <v>212</v>
      </c>
      <c r="D21" s="51">
        <v>35377.35</v>
      </c>
      <c r="E21" s="52">
        <v>0.1476</v>
      </c>
      <c r="F21" s="52">
        <v>0.1488</v>
      </c>
      <c r="G21" s="68">
        <f t="shared" si="1"/>
        <v>30.2</v>
      </c>
      <c r="H21" s="69">
        <f t="shared" si="4"/>
        <v>40</v>
      </c>
      <c r="I21" s="70">
        <f t="shared" si="2"/>
      </c>
      <c r="J21" s="8">
        <f t="shared" si="3"/>
        <v>0</v>
      </c>
      <c r="K21" s="29">
        <f t="shared" si="0"/>
        <v>1</v>
      </c>
      <c r="L21" s="29" t="e">
        <f>IF(#REF!="-","0",IF(#REF!="",0,1))</f>
        <v>#REF!</v>
      </c>
    </row>
    <row r="22" spans="1:13" s="4" customFormat="1" ht="14.25" customHeight="1">
      <c r="A22" s="13"/>
      <c r="B22" s="71" t="s">
        <v>14</v>
      </c>
      <c r="C22" s="41">
        <f>IF(posto1!C22="","",posto1!C22+1)</f>
      </c>
      <c r="D22" s="51"/>
      <c r="E22" s="52"/>
      <c r="F22" s="52"/>
      <c r="G22" s="68">
        <f t="shared" si="1"/>
      </c>
      <c r="H22" s="69">
        <f t="shared" si="4"/>
      </c>
      <c r="I22" s="70">
        <f t="shared" si="2"/>
      </c>
      <c r="J22" s="8">
        <f t="shared" si="3"/>
        <v>0</v>
      </c>
      <c r="K22" s="29">
        <f t="shared" si="0"/>
        <v>0</v>
      </c>
      <c r="L22" s="29" t="e">
        <f>IF(#REF!="-","0",IF(#REF!="",0,1))</f>
        <v>#REF!</v>
      </c>
      <c r="M22" s="36"/>
    </row>
    <row r="23" spans="1:12" s="4" customFormat="1" ht="14.25" customHeight="1">
      <c r="A23" s="13"/>
      <c r="B23" s="71" t="s">
        <v>15</v>
      </c>
      <c r="C23" s="41">
        <f>IF(posto1!C23="","",posto1!C23+1)</f>
      </c>
      <c r="D23" s="51"/>
      <c r="E23" s="52"/>
      <c r="F23" s="52"/>
      <c r="G23" s="68">
        <f t="shared" si="1"/>
      </c>
      <c r="H23" s="69">
        <f t="shared" si="4"/>
      </c>
      <c r="I23" s="70">
        <f t="shared" si="2"/>
      </c>
      <c r="J23" s="8">
        <f t="shared" si="3"/>
        <v>0</v>
      </c>
      <c r="K23" s="29">
        <f t="shared" si="0"/>
        <v>0</v>
      </c>
      <c r="L23" s="29" t="e">
        <f>IF(#REF!="-","0",IF(#REF!="",0,1))</f>
        <v>#REF!</v>
      </c>
    </row>
    <row r="24" spans="1:12" s="4" customFormat="1" ht="14.25" customHeight="1">
      <c r="A24" s="13"/>
      <c r="B24" s="71" t="s">
        <v>16</v>
      </c>
      <c r="C24" s="41">
        <f>IF(posto1!C24="","",posto1!C24+1)</f>
        <v>217</v>
      </c>
      <c r="D24" s="51">
        <v>35407.51</v>
      </c>
      <c r="E24" s="52">
        <v>0.1446</v>
      </c>
      <c r="F24" s="52">
        <v>0.1469</v>
      </c>
      <c r="G24" s="68">
        <f t="shared" si="1"/>
        <v>30.4</v>
      </c>
      <c r="H24" s="69">
        <f t="shared" si="4"/>
        <v>76</v>
      </c>
      <c r="I24" s="70" t="str">
        <f t="shared" si="2"/>
        <v>(2)</v>
      </c>
      <c r="J24" s="8">
        <f t="shared" si="3"/>
        <v>1</v>
      </c>
      <c r="K24" s="29">
        <f t="shared" si="0"/>
        <v>1</v>
      </c>
      <c r="L24" s="29" t="e">
        <f>IF(#REF!="-","0",IF(#REF!="",0,1))</f>
        <v>#REF!</v>
      </c>
    </row>
    <row r="25" spans="1:12" s="4" customFormat="1" ht="14.25" customHeight="1">
      <c r="A25" s="13"/>
      <c r="B25" s="71" t="s">
        <v>17</v>
      </c>
      <c r="C25" s="41">
        <f>IF(posto1!C25="","",posto1!C25+1)</f>
      </c>
      <c r="D25" s="51"/>
      <c r="E25" s="52"/>
      <c r="F25" s="52"/>
      <c r="G25" s="68">
        <f t="shared" si="1"/>
      </c>
      <c r="H25" s="69">
        <f t="shared" si="4"/>
      </c>
      <c r="I25" s="70">
        <f t="shared" si="2"/>
      </c>
      <c r="J25" s="8">
        <f t="shared" si="3"/>
        <v>0</v>
      </c>
      <c r="K25" s="29">
        <f t="shared" si="0"/>
        <v>0</v>
      </c>
      <c r="L25" s="29" t="e">
        <f>IF(#REF!="-","0",IF(#REF!="",0,1))</f>
        <v>#REF!</v>
      </c>
    </row>
    <row r="26" spans="1:12" s="4" customFormat="1" ht="14.25" customHeight="1">
      <c r="A26" s="13"/>
      <c r="B26" s="71" t="s">
        <v>18</v>
      </c>
      <c r="C26" s="41">
        <f>IF(posto1!C26="","",posto1!C26+1)</f>
        <v>222</v>
      </c>
      <c r="D26" s="51">
        <v>35437.91</v>
      </c>
      <c r="E26" s="52">
        <v>0.1526</v>
      </c>
      <c r="F26" s="52">
        <v>0.1553</v>
      </c>
      <c r="G26" s="68">
        <f t="shared" si="1"/>
        <v>29.5</v>
      </c>
      <c r="H26" s="95"/>
      <c r="I26" s="70">
        <f t="shared" si="2"/>
      </c>
      <c r="J26" s="8">
        <f t="shared" si="3"/>
        <v>0</v>
      </c>
      <c r="K26" s="29">
        <f t="shared" si="0"/>
        <v>0</v>
      </c>
      <c r="L26" s="29" t="e">
        <f>IF(#REF!="-","0",IF(#REF!="",0,1))</f>
        <v>#REF!</v>
      </c>
    </row>
    <row r="27" spans="1:12" s="4" customFormat="1" ht="14.25" customHeight="1">
      <c r="A27" s="13"/>
      <c r="B27" s="71" t="s">
        <v>19</v>
      </c>
      <c r="C27" s="41">
        <f>IF(posto1!C27="","",posto1!C27+1)</f>
      </c>
      <c r="D27" s="51"/>
      <c r="E27" s="52"/>
      <c r="F27" s="52"/>
      <c r="G27" s="68">
        <f t="shared" si="1"/>
      </c>
      <c r="H27" s="69">
        <f t="shared" si="4"/>
      </c>
      <c r="I27" s="70">
        <f t="shared" si="2"/>
      </c>
      <c r="J27" s="8">
        <f t="shared" si="3"/>
        <v>0</v>
      </c>
      <c r="K27" s="29">
        <f t="shared" si="0"/>
        <v>0</v>
      </c>
      <c r="L27" s="29" t="e">
        <f>IF(#REF!="-","0",IF(#REF!="",0,1))</f>
        <v>#REF!</v>
      </c>
    </row>
    <row r="28" spans="1:12" s="4" customFormat="1" ht="14.25" customHeight="1">
      <c r="A28" s="13"/>
      <c r="B28" s="71" t="s">
        <v>20</v>
      </c>
      <c r="C28" s="41">
        <f>IF(posto1!C28="","",posto1!C28+1)</f>
        <v>227</v>
      </c>
      <c r="D28" s="51">
        <v>35467.45</v>
      </c>
      <c r="E28" s="52">
        <v>0.1459</v>
      </c>
      <c r="F28" s="52">
        <v>0.1465</v>
      </c>
      <c r="G28" s="68">
        <f t="shared" si="1"/>
        <v>30</v>
      </c>
      <c r="H28" s="69">
        <f t="shared" si="4"/>
        <v>20</v>
      </c>
      <c r="I28" s="70">
        <f t="shared" si="2"/>
      </c>
      <c r="J28" s="8">
        <f t="shared" si="3"/>
        <v>0</v>
      </c>
      <c r="K28" s="29">
        <f t="shared" si="0"/>
        <v>1</v>
      </c>
      <c r="L28" s="29" t="e">
        <f>IF(#REF!="-","0",IF(#REF!="",0,1))</f>
        <v>#REF!</v>
      </c>
    </row>
    <row r="29" spans="1:12" s="4" customFormat="1" ht="14.25" customHeight="1">
      <c r="A29" s="13"/>
      <c r="B29" s="71" t="s">
        <v>21</v>
      </c>
      <c r="C29" s="41">
        <f>IF(posto1!C29="","",posto1!C29+1)</f>
      </c>
      <c r="D29" s="51"/>
      <c r="E29" s="52"/>
      <c r="F29" s="52"/>
      <c r="G29" s="68">
        <f t="shared" si="1"/>
      </c>
      <c r="H29" s="69">
        <f t="shared" si="4"/>
      </c>
      <c r="I29" s="70">
        <f t="shared" si="2"/>
      </c>
      <c r="J29" s="8">
        <f t="shared" si="3"/>
        <v>0</v>
      </c>
      <c r="K29" s="29">
        <f t="shared" si="0"/>
        <v>0</v>
      </c>
      <c r="L29" s="29" t="e">
        <f>IF(#REF!="-","0",IF(#REF!="",0,1))</f>
        <v>#REF!</v>
      </c>
    </row>
    <row r="30" spans="1:12" s="4" customFormat="1" ht="14.25" customHeight="1">
      <c r="A30" s="13"/>
      <c r="B30" s="71" t="s">
        <v>22</v>
      </c>
      <c r="C30" s="41">
        <f>IF(posto1!C30="","",posto1!C30+1)</f>
      </c>
      <c r="D30" s="51"/>
      <c r="E30" s="52"/>
      <c r="F30" s="52"/>
      <c r="G30" s="68">
        <f t="shared" si="1"/>
      </c>
      <c r="H30" s="69">
        <f t="shared" si="4"/>
      </c>
      <c r="I30" s="70">
        <f t="shared" si="2"/>
      </c>
      <c r="J30" s="8">
        <f t="shared" si="3"/>
        <v>0</v>
      </c>
      <c r="K30" s="29">
        <f t="shared" si="0"/>
        <v>0</v>
      </c>
      <c r="L30" s="29" t="e">
        <f>IF(#REF!="-","0",IF(#REF!="",0,1))</f>
        <v>#REF!</v>
      </c>
    </row>
    <row r="31" spans="1:12" s="4" customFormat="1" ht="14.25" customHeight="1">
      <c r="A31" s="13"/>
      <c r="B31" s="71" t="s">
        <v>23</v>
      </c>
      <c r="C31" s="41">
        <f>IF(posto1!C31="","",posto1!C31+1)</f>
        <v>232</v>
      </c>
      <c r="D31" s="51">
        <v>35497.42</v>
      </c>
      <c r="E31" s="52">
        <v>0.1467</v>
      </c>
      <c r="F31" s="52" t="s">
        <v>71</v>
      </c>
      <c r="G31" s="68">
        <f t="shared" si="1"/>
        <v>0</v>
      </c>
      <c r="H31" s="95" t="s">
        <v>71</v>
      </c>
      <c r="I31" s="70" t="s">
        <v>75</v>
      </c>
      <c r="J31" s="8">
        <f t="shared" si="3"/>
        <v>0</v>
      </c>
      <c r="K31" s="29" t="str">
        <f t="shared" si="0"/>
        <v>0</v>
      </c>
      <c r="L31" s="29" t="e">
        <f>IF(#REF!="-","0",IF(#REF!="",0,1))</f>
        <v>#REF!</v>
      </c>
    </row>
    <row r="32" spans="1:12" s="4" customFormat="1" ht="14.25" customHeight="1">
      <c r="A32" s="13"/>
      <c r="B32" s="71" t="s">
        <v>24</v>
      </c>
      <c r="C32" s="41">
        <f>IF(posto1!C32="","",posto1!C32+1)</f>
      </c>
      <c r="D32" s="51"/>
      <c r="E32" s="52"/>
      <c r="F32" s="52"/>
      <c r="G32" s="68">
        <f t="shared" si="1"/>
      </c>
      <c r="H32" s="95">
        <f t="shared" si="4"/>
      </c>
      <c r="I32" s="70"/>
      <c r="J32" s="8">
        <f t="shared" si="3"/>
        <v>0</v>
      </c>
      <c r="K32" s="29">
        <f t="shared" si="0"/>
        <v>0</v>
      </c>
      <c r="L32" s="29" t="e">
        <f>IF(#REF!="-","0",IF(#REF!="",0,1))</f>
        <v>#REF!</v>
      </c>
    </row>
    <row r="33" spans="1:12" s="4" customFormat="1" ht="14.25" customHeight="1">
      <c r="A33" s="13"/>
      <c r="B33" s="71" t="s">
        <v>25</v>
      </c>
      <c r="C33" s="41">
        <f>IF(posto1!C33="","",posto1!C33+1)</f>
        <v>237</v>
      </c>
      <c r="D33" s="51">
        <v>35497.42</v>
      </c>
      <c r="E33" s="52">
        <v>0.1467</v>
      </c>
      <c r="F33" s="52" t="s">
        <v>71</v>
      </c>
      <c r="G33" s="68">
        <f t="shared" si="1"/>
        <v>0</v>
      </c>
      <c r="H33" s="95" t="s">
        <v>71</v>
      </c>
      <c r="I33" s="70"/>
      <c r="J33" s="8">
        <f t="shared" si="3"/>
        <v>0</v>
      </c>
      <c r="K33" s="29" t="str">
        <f t="shared" si="0"/>
        <v>0</v>
      </c>
      <c r="L33" s="29" t="e">
        <f>IF(#REF!="-","0",IF(#REF!="",0,1))</f>
        <v>#REF!</v>
      </c>
    </row>
    <row r="34" spans="1:12" s="4" customFormat="1" ht="14.25" customHeight="1">
      <c r="A34" s="13"/>
      <c r="B34" s="71" t="s">
        <v>26</v>
      </c>
      <c r="C34" s="41">
        <f>IF(posto1!C34="","",posto1!C34+1)</f>
      </c>
      <c r="D34" s="51"/>
      <c r="E34" s="52"/>
      <c r="F34" s="52"/>
      <c r="G34" s="68">
        <f t="shared" si="1"/>
      </c>
      <c r="H34" s="69">
        <f t="shared" si="4"/>
      </c>
      <c r="I34" s="70">
        <f t="shared" si="2"/>
      </c>
      <c r="J34" s="8">
        <f t="shared" si="3"/>
        <v>0</v>
      </c>
      <c r="K34" s="29">
        <f t="shared" si="0"/>
        <v>0</v>
      </c>
      <c r="L34" s="29" t="e">
        <f>IF(#REF!="-","0",IF(#REF!="",0,1))</f>
        <v>#REF!</v>
      </c>
    </row>
    <row r="35" spans="1:12" s="4" customFormat="1" ht="14.25" customHeight="1">
      <c r="A35" s="13"/>
      <c r="B35" s="71" t="s">
        <v>27</v>
      </c>
      <c r="C35" s="41">
        <f>IF(posto1!C35="","",posto1!C35+1)</f>
      </c>
      <c r="D35" s="51"/>
      <c r="E35" s="52"/>
      <c r="F35" s="52"/>
      <c r="G35" s="68">
        <f t="shared" si="1"/>
      </c>
      <c r="H35" s="69">
        <f t="shared" si="4"/>
      </c>
      <c r="I35" s="70">
        <f t="shared" si="2"/>
      </c>
      <c r="J35" s="8">
        <f t="shared" si="3"/>
        <v>0</v>
      </c>
      <c r="K35" s="29">
        <f t="shared" si="0"/>
        <v>0</v>
      </c>
      <c r="L35" s="29" t="e">
        <f>IF(#REF!="-","0",IF(#REF!="",0,1))</f>
        <v>#REF!</v>
      </c>
    </row>
    <row r="36" spans="1:12" s="4" customFormat="1" ht="14.25" customHeight="1">
      <c r="A36" s="13"/>
      <c r="B36" s="71" t="s">
        <v>28</v>
      </c>
      <c r="C36" s="41">
        <f>IF(posto1!C36="","",posto1!C36+1)</f>
      </c>
      <c r="D36" s="51"/>
      <c r="E36" s="52"/>
      <c r="F36" s="52"/>
      <c r="G36" s="68">
        <f t="shared" si="1"/>
      </c>
      <c r="H36" s="69">
        <f t="shared" si="4"/>
      </c>
      <c r="I36" s="70">
        <f t="shared" si="2"/>
      </c>
      <c r="J36" s="8">
        <f t="shared" si="3"/>
        <v>0</v>
      </c>
      <c r="K36" s="29">
        <f t="shared" si="0"/>
        <v>0</v>
      </c>
      <c r="L36" s="29" t="e">
        <f>IF(#REF!="-","0",IF(#REF!="",0,1))</f>
        <v>#REF!</v>
      </c>
    </row>
    <row r="37" spans="1:12" s="4" customFormat="1" ht="14.25" customHeight="1">
      <c r="A37" s="13"/>
      <c r="B37" s="71" t="s">
        <v>29</v>
      </c>
      <c r="C37" s="41">
        <f>IF(posto1!C37="","",posto1!C37+1)</f>
      </c>
      <c r="D37" s="51"/>
      <c r="E37" s="52"/>
      <c r="F37" s="52"/>
      <c r="G37" s="68">
        <f t="shared" si="1"/>
      </c>
      <c r="H37" s="69">
        <f t="shared" si="4"/>
      </c>
      <c r="I37" s="70">
        <f t="shared" si="2"/>
      </c>
      <c r="J37" s="8">
        <f t="shared" si="3"/>
        <v>0</v>
      </c>
      <c r="K37" s="29">
        <f t="shared" si="0"/>
        <v>0</v>
      </c>
      <c r="L37" s="29" t="e">
        <f>IF(#REF!="-","0",IF(#REF!="",0,1))</f>
        <v>#REF!</v>
      </c>
    </row>
    <row r="38" spans="1:12" s="4" customFormat="1" ht="14.25" customHeight="1">
      <c r="A38" s="13"/>
      <c r="B38" s="72">
        <v>29</v>
      </c>
      <c r="C38" s="41">
        <f>IF(posto1!C38="","",posto1!C38+1)</f>
        <v>242</v>
      </c>
      <c r="D38" s="51">
        <v>35497.42</v>
      </c>
      <c r="E38" s="52">
        <v>0.1448</v>
      </c>
      <c r="F38" s="52">
        <v>0.1457</v>
      </c>
      <c r="G38" s="68">
        <f>'1.º totalizador do mês seguinte'!B5-posto2!D38</f>
        <v>29.840000000003783</v>
      </c>
      <c r="H38" s="69">
        <f t="shared" si="4"/>
        <v>30</v>
      </c>
      <c r="I38" s="70">
        <f t="shared" si="2"/>
      </c>
      <c r="J38" s="8">
        <f t="shared" si="3"/>
        <v>0</v>
      </c>
      <c r="K38" s="29">
        <f t="shared" si="0"/>
        <v>1</v>
      </c>
      <c r="L38" s="29" t="e">
        <f>IF(#REF!="-","0",IF(#REF!="",0,1))</f>
        <v>#REF!</v>
      </c>
    </row>
    <row r="39" spans="1:12" s="4" customFormat="1" ht="14.25" customHeight="1">
      <c r="A39" s="13"/>
      <c r="B39" s="71" t="s">
        <v>30</v>
      </c>
      <c r="C39" s="41">
        <f>IF(posto1!C39="","",posto1!C39+1)</f>
      </c>
      <c r="D39" s="51"/>
      <c r="E39" s="52"/>
      <c r="F39" s="52"/>
      <c r="G39" s="68">
        <f>IF(D39&lt;&gt;"",ROUND('1.º totalizador do mês seguinte'!B5-posto2!D39,1),"")</f>
      </c>
      <c r="H39" s="95"/>
      <c r="I39" s="70"/>
      <c r="J39" s="8">
        <f t="shared" si="3"/>
        <v>0</v>
      </c>
      <c r="K39" s="29">
        <f t="shared" si="0"/>
        <v>0</v>
      </c>
      <c r="L39" s="29" t="e">
        <f>IF(#REF!="-","0",IF(#REF!="",0,1))</f>
        <v>#REF!</v>
      </c>
    </row>
    <row r="40" spans="1:12" s="4" customFormat="1" ht="14.25" customHeight="1">
      <c r="A40" s="13"/>
      <c r="B40" s="73" t="s">
        <v>31</v>
      </c>
      <c r="C40" s="100">
        <f>IF(posto1!C40="","",posto1!C40+1)</f>
      </c>
      <c r="D40" s="54"/>
      <c r="E40" s="55"/>
      <c r="F40" s="55"/>
      <c r="G40" s="74">
        <f>IF(D40&lt;&gt;"",ROUND('1.º totalizador do mês seguinte'!B5-posto2!D40,1),"")</f>
      </c>
      <c r="H40" s="96">
        <f>IF(C40="","",IF(G40&lt;20,"-",ROUND((F40-E40)/G40*10^6,0)))</f>
      </c>
      <c r="I40" s="76">
        <f>IF(G40&lt;20,"",IF(C40="","",IF(H40&lt;=50,"","(2)")))</f>
      </c>
      <c r="J40" s="8">
        <f t="shared" si="3"/>
        <v>0</v>
      </c>
      <c r="K40" s="29">
        <f t="shared" si="0"/>
        <v>0</v>
      </c>
      <c r="L40" s="29" t="e">
        <f>IF(#REF!="-","0",IF(#REF!="",0,1))</f>
        <v>#REF!</v>
      </c>
    </row>
    <row r="41" spans="1:12" s="4" customFormat="1" ht="10.5" customHeight="1">
      <c r="A41" s="13"/>
      <c r="B41" s="77" t="s">
        <v>43</v>
      </c>
      <c r="C41" s="61"/>
      <c r="D41" s="61"/>
      <c r="E41" s="61"/>
      <c r="F41" s="63"/>
      <c r="G41" s="63"/>
      <c r="H41" s="64"/>
      <c r="I41" s="60"/>
      <c r="J41" s="5">
        <f>SUM(J10:J40)</f>
        <v>4</v>
      </c>
      <c r="K41" s="5">
        <f>SUM(K10:K40)</f>
        <v>9</v>
      </c>
      <c r="L41" s="5" t="e">
        <f>SUM(L10:L40)</f>
        <v>#REF!</v>
      </c>
    </row>
    <row r="42" spans="1:11" s="4" customFormat="1" ht="21" customHeight="1">
      <c r="A42" s="13"/>
      <c r="B42" s="127" t="s">
        <v>65</v>
      </c>
      <c r="C42" s="128"/>
      <c r="D42" s="128"/>
      <c r="E42" s="128"/>
      <c r="F42" s="128"/>
      <c r="G42" s="128"/>
      <c r="H42" s="128"/>
      <c r="I42" s="128"/>
      <c r="J42" s="2"/>
      <c r="K42" s="7"/>
    </row>
    <row r="43" spans="1:11" s="4" customFormat="1" ht="10.5" customHeight="1">
      <c r="A43" s="13"/>
      <c r="B43" s="127">
        <v>0.1573</v>
      </c>
      <c r="C43" s="128"/>
      <c r="D43" s="128"/>
      <c r="E43" s="128"/>
      <c r="F43" s="128"/>
      <c r="G43" s="128"/>
      <c r="H43" s="128"/>
      <c r="I43" s="128"/>
      <c r="J43" s="2"/>
      <c r="K43" s="7"/>
    </row>
    <row r="44" spans="1:11" s="4" customFormat="1" ht="4.5" customHeight="1">
      <c r="A44" s="13"/>
      <c r="B44" s="78"/>
      <c r="C44" s="79"/>
      <c r="D44" s="79"/>
      <c r="E44" s="79"/>
      <c r="F44" s="79"/>
      <c r="G44" s="79"/>
      <c r="H44" s="79"/>
      <c r="I44" s="79"/>
      <c r="J44" s="2"/>
      <c r="K44" s="7"/>
    </row>
    <row r="45" spans="1:11" s="19" customFormat="1" ht="15.75" customHeight="1">
      <c r="A45" s="13"/>
      <c r="B45" s="104" t="s">
        <v>68</v>
      </c>
      <c r="C45" s="105"/>
      <c r="D45" s="105"/>
      <c r="E45" s="105"/>
      <c r="F45" s="105"/>
      <c r="G45" s="105"/>
      <c r="H45" s="105"/>
      <c r="I45" s="106"/>
      <c r="J45" s="22"/>
      <c r="K45" s="22"/>
    </row>
    <row r="46" spans="1:11" s="19" customFormat="1" ht="15.75" customHeight="1">
      <c r="A46" s="13"/>
      <c r="B46" s="125" t="s">
        <v>44</v>
      </c>
      <c r="C46" s="126"/>
      <c r="D46" s="126"/>
      <c r="E46" s="81">
        <f>K41</f>
        <v>9</v>
      </c>
      <c r="F46" s="132" t="s">
        <v>67</v>
      </c>
      <c r="G46" s="132"/>
      <c r="H46" s="82">
        <f>MAX(H10:H40)</f>
        <v>83</v>
      </c>
      <c r="I46" s="83" t="s">
        <v>41</v>
      </c>
      <c r="J46" s="22"/>
      <c r="K46" s="22"/>
    </row>
    <row r="47" spans="1:11" s="19" customFormat="1" ht="16.5" customHeight="1">
      <c r="A47" s="13"/>
      <c r="B47" s="84" t="s">
        <v>58</v>
      </c>
      <c r="C47" s="85"/>
      <c r="D47" s="97"/>
      <c r="E47" s="87">
        <f>J41</f>
        <v>4</v>
      </c>
      <c r="F47" s="133" t="s">
        <v>66</v>
      </c>
      <c r="G47" s="133"/>
      <c r="H47" s="88">
        <f>AVERAGE(H10:H40)</f>
        <v>48.22222222222222</v>
      </c>
      <c r="I47" s="83" t="s">
        <v>41</v>
      </c>
      <c r="J47" s="23"/>
      <c r="K47" s="23"/>
    </row>
    <row r="48" spans="1:11" s="19" customFormat="1" ht="15" customHeight="1">
      <c r="A48" s="13"/>
      <c r="B48" s="89"/>
      <c r="C48" s="90"/>
      <c r="D48" s="90"/>
      <c r="E48" s="90"/>
      <c r="F48" s="92"/>
      <c r="G48" s="90"/>
      <c r="H48" s="90"/>
      <c r="I48" s="93"/>
      <c r="J48" s="20"/>
      <c r="K48" s="22"/>
    </row>
    <row r="49" spans="1:11" s="19" customFormat="1" ht="15" customHeight="1">
      <c r="A49" s="13"/>
      <c r="B49" s="20"/>
      <c r="C49" s="20"/>
      <c r="D49" s="20"/>
      <c r="E49" s="20"/>
      <c r="F49" s="22"/>
      <c r="G49" s="20"/>
      <c r="H49" s="20"/>
      <c r="I49" s="20"/>
      <c r="J49" s="20"/>
      <c r="K49" s="22"/>
    </row>
    <row r="50" spans="1:12" s="19" customFormat="1" ht="11.25" customHeight="1">
      <c r="A50" s="14"/>
      <c r="B50" s="26"/>
      <c r="C50" s="26"/>
      <c r="D50" s="24"/>
      <c r="E50" s="27"/>
      <c r="F50" s="21"/>
      <c r="G50" s="20"/>
      <c r="H50" s="20"/>
      <c r="I50" s="20"/>
      <c r="J50" s="22"/>
      <c r="K50" s="22"/>
      <c r="L50" s="9"/>
    </row>
    <row r="51" spans="1:9" s="19" customFormat="1" ht="15.75" customHeight="1">
      <c r="A51" s="13"/>
      <c r="B51" s="138" t="str">
        <f>posto1!B51</f>
        <v>Vila Franca de Xira, 12 de Maio de 2008</v>
      </c>
      <c r="C51" s="138"/>
      <c r="D51" s="138"/>
      <c r="E51" s="138"/>
      <c r="F51" s="138"/>
      <c r="G51" s="138"/>
      <c r="H51" s="138"/>
      <c r="I51" s="138"/>
    </row>
    <row r="52" spans="1:12" s="4" customFormat="1" ht="15.75">
      <c r="A52" s="13"/>
      <c r="B52" s="124" t="s">
        <v>70</v>
      </c>
      <c r="C52" s="124"/>
      <c r="D52" s="124"/>
      <c r="E52" s="124"/>
      <c r="F52" s="124"/>
      <c r="G52" s="124"/>
      <c r="H52" s="124"/>
      <c r="I52" s="124"/>
      <c r="J52" s="2"/>
      <c r="K52" s="2"/>
      <c r="L52" s="2"/>
    </row>
    <row r="53" spans="2:11" ht="14.25">
      <c r="B53" s="15"/>
      <c r="C53" s="16"/>
      <c r="D53" s="16"/>
      <c r="F53" s="17"/>
      <c r="G53" s="17"/>
      <c r="H53" s="18"/>
      <c r="J53" s="1"/>
      <c r="K53" s="1"/>
    </row>
    <row r="54" spans="10:11" ht="14.25">
      <c r="J54" s="1"/>
      <c r="K54" s="1"/>
    </row>
    <row r="55" spans="10:11" ht="14.25">
      <c r="J55" s="1"/>
      <c r="K55" s="1"/>
    </row>
    <row r="56" spans="10:11" ht="14.25">
      <c r="J56" s="1"/>
      <c r="K56" s="1"/>
    </row>
    <row r="57" spans="10:11" ht="14.25">
      <c r="J57" s="1"/>
      <c r="K57" s="1"/>
    </row>
    <row r="58" spans="10:11" ht="14.25">
      <c r="J58" s="1"/>
      <c r="K58" s="1"/>
    </row>
    <row r="59" spans="10:11" ht="14.25">
      <c r="J59" s="1"/>
      <c r="K59" s="1"/>
    </row>
    <row r="60" spans="10:11" ht="14.25">
      <c r="J60" s="1"/>
      <c r="K60" s="1"/>
    </row>
    <row r="61" spans="10:11" ht="14.25">
      <c r="J61" s="1"/>
      <c r="K61" s="1"/>
    </row>
    <row r="62" spans="10:11" ht="14.25">
      <c r="J62" s="1"/>
      <c r="K62" s="1"/>
    </row>
    <row r="63" spans="10:11" ht="14.25">
      <c r="J63" s="1"/>
      <c r="K63" s="1"/>
    </row>
    <row r="64" spans="10:11" ht="14.25">
      <c r="J64" s="1"/>
      <c r="K64" s="1"/>
    </row>
    <row r="65" spans="10:11" ht="14.25">
      <c r="J65" s="1"/>
      <c r="K65" s="1"/>
    </row>
    <row r="66" spans="10:11" ht="14.25">
      <c r="J66" s="1"/>
      <c r="K66" s="1"/>
    </row>
    <row r="67" spans="10:11" ht="14.25">
      <c r="J67" s="1"/>
      <c r="K67" s="1"/>
    </row>
    <row r="68" spans="10:11" ht="14.25">
      <c r="J68" s="1"/>
      <c r="K68" s="1"/>
    </row>
    <row r="69" spans="10:11" ht="14.25">
      <c r="J69" s="1"/>
      <c r="K69" s="1"/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3" spans="10:11" ht="14.25">
      <c r="J73" s="1"/>
      <c r="K73" s="1"/>
    </row>
    <row r="74" spans="10:11" ht="14.25">
      <c r="J74" s="1"/>
      <c r="K74" s="1"/>
    </row>
    <row r="75" spans="10:11" ht="14.25">
      <c r="J75" s="1"/>
      <c r="K75" s="1"/>
    </row>
    <row r="76" spans="10:11" ht="14.25">
      <c r="J76" s="1"/>
      <c r="K76" s="1"/>
    </row>
    <row r="77" spans="10:11" ht="14.25">
      <c r="J77" s="1"/>
      <c r="K77" s="1"/>
    </row>
    <row r="78" spans="10:11" ht="14.25">
      <c r="J78" s="1"/>
      <c r="K78" s="1"/>
    </row>
    <row r="79" spans="10:11" ht="14.25">
      <c r="J79" s="1"/>
      <c r="K79" s="1"/>
    </row>
    <row r="80" spans="10:11" ht="14.25">
      <c r="J80" s="1"/>
      <c r="K80" s="1"/>
    </row>
    <row r="81" spans="10:11" ht="14.25">
      <c r="J81" s="1"/>
      <c r="K81" s="1"/>
    </row>
    <row r="82" spans="10:11" ht="14.25">
      <c r="J82" s="1"/>
      <c r="K82" s="1"/>
    </row>
    <row r="83" spans="10:11" ht="14.25">
      <c r="J83" s="1"/>
      <c r="K83" s="1"/>
    </row>
    <row r="84" spans="10:11" ht="14.25">
      <c r="J84" s="1"/>
      <c r="K84" s="1"/>
    </row>
    <row r="85" spans="10:11" ht="14.25">
      <c r="J85" s="1"/>
      <c r="K85" s="1"/>
    </row>
    <row r="86" spans="10:11" ht="14.25">
      <c r="J86" s="1"/>
      <c r="K86" s="1"/>
    </row>
    <row r="87" spans="10:11" ht="14.25">
      <c r="J87" s="1"/>
      <c r="K87" s="1"/>
    </row>
    <row r="88" spans="10:11" ht="14.25">
      <c r="J88" s="1"/>
      <c r="K88" s="1"/>
    </row>
    <row r="89" spans="10:11" ht="14.25">
      <c r="J89" s="1"/>
      <c r="K89" s="1"/>
    </row>
    <row r="90" spans="10:11" ht="14.25">
      <c r="J90" s="1"/>
      <c r="K90" s="1"/>
    </row>
    <row r="91" spans="10:11" ht="14.25">
      <c r="J91" s="1"/>
      <c r="K91" s="1"/>
    </row>
    <row r="92" spans="10:11" ht="14.25">
      <c r="J92" s="1"/>
      <c r="K92" s="1"/>
    </row>
    <row r="93" spans="10:11" ht="14.25">
      <c r="J93" s="1"/>
      <c r="K93" s="1"/>
    </row>
    <row r="94" spans="10:11" ht="14.25">
      <c r="J94" s="1"/>
      <c r="K94" s="1"/>
    </row>
    <row r="95" spans="10:11" ht="14.25">
      <c r="J95" s="1"/>
      <c r="K95" s="1"/>
    </row>
    <row r="96" spans="10:11" ht="14.25">
      <c r="J96" s="1"/>
      <c r="K96" s="1"/>
    </row>
    <row r="97" spans="10:11" ht="14.25">
      <c r="J97" s="1"/>
      <c r="K97" s="1"/>
    </row>
    <row r="98" spans="10:11" ht="14.25">
      <c r="J98" s="1"/>
      <c r="K98" s="1"/>
    </row>
    <row r="99" spans="10:11" ht="14.25">
      <c r="J99" s="1"/>
      <c r="K99" s="1"/>
    </row>
    <row r="100" spans="10:11" ht="14.25">
      <c r="J100" s="1"/>
      <c r="K100" s="1"/>
    </row>
    <row r="101" spans="10:11" ht="14.25">
      <c r="J101" s="1"/>
      <c r="K101" s="1"/>
    </row>
    <row r="102" spans="10:11" ht="14.25">
      <c r="J102" s="1"/>
      <c r="K102" s="1"/>
    </row>
    <row r="103" spans="10:11" ht="14.25">
      <c r="J103" s="1"/>
      <c r="K103" s="1"/>
    </row>
    <row r="104" spans="10:11" ht="14.25">
      <c r="J104" s="1"/>
      <c r="K104" s="1"/>
    </row>
    <row r="105" spans="10:11" ht="14.25">
      <c r="J105" s="1"/>
      <c r="K105" s="1"/>
    </row>
    <row r="106" spans="10:11" ht="14.25">
      <c r="J106" s="1"/>
      <c r="K106" s="1"/>
    </row>
    <row r="107" spans="10:11" ht="14.25">
      <c r="J107" s="1"/>
      <c r="K107" s="1"/>
    </row>
    <row r="108" spans="10:11" ht="14.25">
      <c r="J108" s="1"/>
      <c r="K108" s="1"/>
    </row>
    <row r="109" spans="10:11" ht="14.25">
      <c r="J109" s="1"/>
      <c r="K109" s="1"/>
    </row>
    <row r="110" spans="10:11" ht="14.25">
      <c r="J110" s="1"/>
      <c r="K110" s="1"/>
    </row>
    <row r="111" spans="10:11" ht="14.25">
      <c r="J111" s="1"/>
      <c r="K111" s="1"/>
    </row>
    <row r="112" spans="10:11" ht="14.25">
      <c r="J112" s="1"/>
      <c r="K112" s="1"/>
    </row>
    <row r="113" spans="10:11" ht="14.25">
      <c r="J113" s="1"/>
      <c r="K113" s="1"/>
    </row>
    <row r="114" spans="10:11" ht="14.25">
      <c r="J114" s="1"/>
      <c r="K114" s="1"/>
    </row>
    <row r="115" spans="10:11" ht="14.25">
      <c r="J115" s="1"/>
      <c r="K115" s="1"/>
    </row>
    <row r="116" spans="10:11" ht="14.25">
      <c r="J116" s="1"/>
      <c r="K116" s="1"/>
    </row>
    <row r="117" spans="10:11" ht="14.25">
      <c r="J117" s="1"/>
      <c r="K117" s="1"/>
    </row>
    <row r="118" spans="10:11" ht="14.25">
      <c r="J118" s="1"/>
      <c r="K118" s="1"/>
    </row>
    <row r="119" spans="10:11" ht="14.25">
      <c r="J119" s="1"/>
      <c r="K119" s="1"/>
    </row>
    <row r="120" spans="10:11" ht="14.25">
      <c r="J120" s="1"/>
      <c r="K120" s="1"/>
    </row>
    <row r="121" spans="10:11" ht="14.25">
      <c r="J121" s="1"/>
      <c r="K121" s="1"/>
    </row>
    <row r="122" spans="10:11" ht="14.25">
      <c r="J122" s="1"/>
      <c r="K122" s="1"/>
    </row>
    <row r="123" spans="10:11" ht="14.25">
      <c r="J123" s="1"/>
      <c r="K123" s="1"/>
    </row>
    <row r="124" spans="10:11" ht="14.25">
      <c r="J124" s="1"/>
      <c r="K124" s="1"/>
    </row>
    <row r="125" spans="10:11" ht="14.25">
      <c r="J125" s="1"/>
      <c r="K125" s="1"/>
    </row>
  </sheetData>
  <sheetProtection sheet="1" objects="1" scenarios="1"/>
  <mergeCells count="20">
    <mergeCell ref="B43:I43"/>
    <mergeCell ref="B1:I1"/>
    <mergeCell ref="B2:I2"/>
    <mergeCell ref="B4:I4"/>
    <mergeCell ref="I7:I9"/>
    <mergeCell ref="B7:B9"/>
    <mergeCell ref="C7:C9"/>
    <mergeCell ref="D7:D9"/>
    <mergeCell ref="B6:H6"/>
    <mergeCell ref="E7:E9"/>
    <mergeCell ref="B46:D46"/>
    <mergeCell ref="B52:I52"/>
    <mergeCell ref="G7:G9"/>
    <mergeCell ref="B42:I42"/>
    <mergeCell ref="H8:H9"/>
    <mergeCell ref="F7:F9"/>
    <mergeCell ref="B51:I51"/>
    <mergeCell ref="B45:I45"/>
    <mergeCell ref="F46:G46"/>
    <mergeCell ref="F47:G47"/>
  </mergeCells>
  <printOptions horizontalCentered="1"/>
  <pageMargins left="0.5905511811023623" right="0.75" top="0.1968503937007874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1211"/>
  <dimension ref="A1:N125"/>
  <sheetViews>
    <sheetView zoomScaleSheetLayoutView="100" workbookViewId="0" topLeftCell="A23">
      <selection activeCell="F39" sqref="F39"/>
    </sheetView>
  </sheetViews>
  <sheetFormatPr defaultColWidth="9.140625" defaultRowHeight="12.75"/>
  <cols>
    <col min="1" max="1" width="2.57421875" style="13" customWidth="1"/>
    <col min="2" max="2" width="5.7109375" style="13" customWidth="1"/>
    <col min="3" max="3" width="9.421875" style="10" customWidth="1"/>
    <col min="4" max="4" width="12.421875" style="10" customWidth="1"/>
    <col min="5" max="5" width="9.8515625" style="10" customWidth="1"/>
    <col min="6" max="6" width="10.00390625" style="11" customWidth="1"/>
    <col min="7" max="7" width="8.8515625" style="11" customWidth="1"/>
    <col min="8" max="8" width="17.140625" style="12" customWidth="1"/>
    <col min="9" max="9" width="15.140625" style="13" customWidth="1"/>
    <col min="10" max="10" width="13.8515625" style="0" hidden="1" customWidth="1"/>
    <col min="11" max="11" width="11.00390625" style="0" hidden="1" customWidth="1"/>
    <col min="12" max="12" width="9.140625" style="0" hidden="1" customWidth="1"/>
  </cols>
  <sheetData>
    <row r="1" spans="2:9" ht="19.5" customHeight="1">
      <c r="B1" s="107" t="s">
        <v>40</v>
      </c>
      <c r="C1" s="107"/>
      <c r="D1" s="107"/>
      <c r="E1" s="107"/>
      <c r="F1" s="107"/>
      <c r="G1" s="107"/>
      <c r="H1" s="107"/>
      <c r="I1" s="107"/>
    </row>
    <row r="2" spans="2:9" ht="15">
      <c r="B2" s="107" t="s">
        <v>39</v>
      </c>
      <c r="C2" s="107"/>
      <c r="D2" s="107"/>
      <c r="E2" s="107"/>
      <c r="F2" s="107"/>
      <c r="G2" s="107"/>
      <c r="H2" s="107"/>
      <c r="I2" s="107"/>
    </row>
    <row r="3" spans="2:9" ht="14.25" customHeight="1">
      <c r="B3" s="60"/>
      <c r="C3" s="61"/>
      <c r="D3" s="61"/>
      <c r="E3" s="61"/>
      <c r="F3" s="63"/>
      <c r="G3" s="63"/>
      <c r="H3" s="64"/>
      <c r="I3" s="60"/>
    </row>
    <row r="4" spans="2:9" ht="18.75">
      <c r="B4" s="107" t="s">
        <v>72</v>
      </c>
      <c r="C4" s="107"/>
      <c r="D4" s="107"/>
      <c r="E4" s="107"/>
      <c r="F4" s="107"/>
      <c r="G4" s="107"/>
      <c r="H4" s="107"/>
      <c r="I4" s="107"/>
    </row>
    <row r="5" spans="2:11" ht="12" customHeight="1">
      <c r="B5" s="60"/>
      <c r="C5" s="61"/>
      <c r="D5" s="61"/>
      <c r="E5" s="61"/>
      <c r="F5" s="63"/>
      <c r="G5" s="63"/>
      <c r="H5" s="64"/>
      <c r="I5" s="37" t="str">
        <f>posto1!I5</f>
        <v>ANO: 2008</v>
      </c>
      <c r="J5" s="6"/>
      <c r="K5" s="1"/>
    </row>
    <row r="6" spans="2:11" ht="15.75">
      <c r="B6" s="123" t="s">
        <v>69</v>
      </c>
      <c r="C6" s="123"/>
      <c r="D6" s="123"/>
      <c r="E6" s="123"/>
      <c r="F6" s="123"/>
      <c r="G6" s="123"/>
      <c r="H6" s="123"/>
      <c r="I6" s="37" t="str">
        <f>posto1!I6</f>
        <v>MÊS: Abril</v>
      </c>
      <c r="J6" s="3"/>
      <c r="K6" s="1"/>
    </row>
    <row r="7" spans="2:9" ht="28.5" customHeight="1">
      <c r="B7" s="111" t="s">
        <v>0</v>
      </c>
      <c r="C7" s="114" t="s">
        <v>32</v>
      </c>
      <c r="D7" s="120" t="s">
        <v>37</v>
      </c>
      <c r="E7" s="120" t="s">
        <v>33</v>
      </c>
      <c r="F7" s="102" t="s">
        <v>34</v>
      </c>
      <c r="G7" s="120" t="s">
        <v>38</v>
      </c>
      <c r="H7" s="65" t="s">
        <v>35</v>
      </c>
      <c r="I7" s="108" t="s">
        <v>1</v>
      </c>
    </row>
    <row r="8" spans="2:9" ht="15.75" customHeight="1">
      <c r="B8" s="112"/>
      <c r="C8" s="115"/>
      <c r="D8" s="136"/>
      <c r="E8" s="121"/>
      <c r="F8" s="103"/>
      <c r="G8" s="136"/>
      <c r="H8" s="129" t="s">
        <v>64</v>
      </c>
      <c r="I8" s="109"/>
    </row>
    <row r="9" spans="2:9" ht="25.5" customHeight="1">
      <c r="B9" s="113"/>
      <c r="C9" s="116"/>
      <c r="D9" s="137"/>
      <c r="E9" s="122"/>
      <c r="F9" s="134"/>
      <c r="G9" s="137"/>
      <c r="H9" s="130"/>
      <c r="I9" s="110"/>
    </row>
    <row r="10" spans="1:12" s="4" customFormat="1" ht="14.25" customHeight="1">
      <c r="A10" s="13"/>
      <c r="B10" s="66" t="s">
        <v>2</v>
      </c>
      <c r="C10" s="38">
        <f>IF(posto1!C10="","",posto1!C10+2)</f>
        <v>188</v>
      </c>
      <c r="D10" s="56">
        <v>32453.14</v>
      </c>
      <c r="E10" s="57">
        <v>0.1403</v>
      </c>
      <c r="F10" s="57">
        <v>0.1416</v>
      </c>
      <c r="G10" s="68">
        <f>IF(D10="","",IF(D12&lt;&gt;"",ROUND(D12-D10,1),IF(D13&lt;&gt;"",ROUND(D13-D10,1),IF(D14&lt;&gt;"",ROUND(D14-D10,1),IF(D15&lt;&gt;"",ROUND(D15-D10,1),IF(D16&lt;&gt;"",ROUND(D16-D10,1),""))))))</f>
        <v>45.4</v>
      </c>
      <c r="H10" s="69">
        <f>IF(C10="","",ROUND((F10-E10)/G10*10^6,0))</f>
        <v>29</v>
      </c>
      <c r="I10" s="70">
        <f>IF(G10&lt;35,"",IF(C10="","",IF(H10&lt;=50,"","(2)")))</f>
      </c>
      <c r="J10" s="8">
        <f>IF(I10="(2)",1,0)</f>
        <v>0</v>
      </c>
      <c r="K10" s="29">
        <f aca="true" t="shared" si="0" ref="K10:K33">IF(H10="-","0",IF(H10="",0,1))</f>
        <v>1</v>
      </c>
      <c r="L10" s="29" t="e">
        <f>IF(#REF!="-","0",IF(#REF!="",0,1))</f>
        <v>#REF!</v>
      </c>
    </row>
    <row r="11" spans="1:12" s="4" customFormat="1" ht="14.25" customHeight="1">
      <c r="A11" s="13"/>
      <c r="B11" s="71" t="s">
        <v>3</v>
      </c>
      <c r="C11" s="38">
        <f>IF(posto1!C11="","",posto1!C11+2)</f>
      </c>
      <c r="D11" s="51"/>
      <c r="E11" s="52"/>
      <c r="F11" s="52"/>
      <c r="G11" s="68">
        <f aca="true" t="shared" si="1" ref="G11:G21">IF(D11="","",IF(D13&lt;&gt;"",ROUND(D13-D11,1),IF(D14&lt;&gt;"",ROUND(D14-D11,1),IF(D15&lt;&gt;"",ROUND(D15-D11,1),IF(D16&lt;&gt;"",ROUND(D16-D11,1),IF(D17&lt;&gt;"",ROUND(D17-D11,1),IF(D18&lt;&gt;"",ROUND(D18-D11,1),"")))))))</f>
      </c>
      <c r="H11" s="69">
        <f>IF(C11="","",ROUND((F11-E11)/G11*10^6,0))</f>
      </c>
      <c r="I11" s="70">
        <f>IF(C11="","",IF(H11&lt;=50,"","(2)"))</f>
      </c>
      <c r="J11" s="8">
        <f aca="true" t="shared" si="2" ref="J11:J40">IF(I11="(2)",1,0)</f>
        <v>0</v>
      </c>
      <c r="K11" s="29">
        <f t="shared" si="0"/>
        <v>0</v>
      </c>
      <c r="L11" s="29" t="e">
        <f>IF(#REF!="-","0",IF(#REF!="",0,1))</f>
        <v>#REF!</v>
      </c>
    </row>
    <row r="12" spans="1:12" s="4" customFormat="1" ht="14.25" customHeight="1">
      <c r="A12" s="13"/>
      <c r="B12" s="71" t="s">
        <v>4</v>
      </c>
      <c r="C12" s="38">
        <f>IF(posto1!C12="","",posto1!C12+2)</f>
        <v>193</v>
      </c>
      <c r="D12" s="51">
        <v>32498.5</v>
      </c>
      <c r="E12" s="52">
        <v>0.1435</v>
      </c>
      <c r="F12" s="52">
        <v>0.1457</v>
      </c>
      <c r="G12" s="68">
        <f t="shared" si="1"/>
        <v>43.3</v>
      </c>
      <c r="H12" s="69">
        <f>IF(C12="","",ROUND((F12-E12)/G12*10^6,0))</f>
        <v>51</v>
      </c>
      <c r="I12" s="70" t="str">
        <f>IF(C12="","",IF(H12&lt;=50,"","(2)"))</f>
        <v>(2)</v>
      </c>
      <c r="J12" s="8">
        <f t="shared" si="2"/>
        <v>1</v>
      </c>
      <c r="K12" s="29">
        <f t="shared" si="0"/>
        <v>1</v>
      </c>
      <c r="L12" s="29" t="e">
        <f>IF(#REF!="-","0",IF(#REF!="",0,1))</f>
        <v>#REF!</v>
      </c>
    </row>
    <row r="13" spans="1:12" s="4" customFormat="1" ht="14.25" customHeight="1">
      <c r="A13" s="13"/>
      <c r="B13" s="71" t="s">
        <v>5</v>
      </c>
      <c r="C13" s="38">
        <f>IF(posto1!C13="","",posto1!C13+2)</f>
      </c>
      <c r="D13" s="51"/>
      <c r="E13" s="52"/>
      <c r="F13" s="52"/>
      <c r="G13" s="68">
        <f t="shared" si="1"/>
      </c>
      <c r="H13" s="69">
        <f>IF(C13="","",ROUND((F13-E13)/G13*10^6,0))</f>
      </c>
      <c r="I13" s="70">
        <f>IF(C13="","",IF(H13&lt;=50,"","(2)"))</f>
      </c>
      <c r="J13" s="8">
        <f t="shared" si="2"/>
        <v>0</v>
      </c>
      <c r="K13" s="29">
        <f t="shared" si="0"/>
        <v>0</v>
      </c>
      <c r="L13" s="29" t="e">
        <f>IF(#REF!="-","0",IF(#REF!="",0,1))</f>
        <v>#REF!</v>
      </c>
    </row>
    <row r="14" spans="1:12" s="4" customFormat="1" ht="14.25" customHeight="1">
      <c r="A14" s="13"/>
      <c r="B14" s="71" t="s">
        <v>6</v>
      </c>
      <c r="C14" s="38">
        <f>IF(posto1!C14="","",posto1!C14+2)</f>
        <v>198</v>
      </c>
      <c r="D14" s="51">
        <v>32541.85</v>
      </c>
      <c r="E14" s="52">
        <v>0.1454</v>
      </c>
      <c r="F14" s="52">
        <v>0.1482</v>
      </c>
      <c r="G14" s="68">
        <f t="shared" si="1"/>
        <v>44.3</v>
      </c>
      <c r="H14" s="69">
        <f>IF(C14="","",ROUND((F14-E14)/G14*10^6,0))</f>
        <v>63</v>
      </c>
      <c r="I14" s="70" t="str">
        <f>IF(C14="","",IF(H14&lt;=50,"","(2)"))</f>
        <v>(2)</v>
      </c>
      <c r="J14" s="8">
        <f t="shared" si="2"/>
        <v>1</v>
      </c>
      <c r="K14" s="29">
        <f t="shared" si="0"/>
        <v>1</v>
      </c>
      <c r="L14" s="29" t="e">
        <f>IF(#REF!="-","0",IF(#REF!="",0,1))</f>
        <v>#REF!</v>
      </c>
    </row>
    <row r="15" spans="1:12" s="4" customFormat="1" ht="14.25" customHeight="1">
      <c r="A15" s="13"/>
      <c r="B15" s="71" t="s">
        <v>7</v>
      </c>
      <c r="C15" s="38">
        <f>IF(posto1!C15="","",posto1!C15+2)</f>
      </c>
      <c r="D15" s="51"/>
      <c r="E15" s="52"/>
      <c r="F15" s="52"/>
      <c r="G15" s="68">
        <f t="shared" si="1"/>
      </c>
      <c r="H15" s="69">
        <f aca="true" t="shared" si="3" ref="H15:H40">IF(C15="","",ROUND((F15-E15)/G15*10^6,0))</f>
      </c>
      <c r="I15" s="70">
        <f aca="true" t="shared" si="4" ref="I15:I40">IF(C15="","",IF(H15&lt;=50,"","(2)"))</f>
      </c>
      <c r="J15" s="8">
        <f t="shared" si="2"/>
        <v>0</v>
      </c>
      <c r="K15" s="29">
        <f t="shared" si="0"/>
        <v>0</v>
      </c>
      <c r="L15" s="29" t="e">
        <f>IF(#REF!="-","0",IF(#REF!="",0,1))</f>
        <v>#REF!</v>
      </c>
    </row>
    <row r="16" spans="1:12" s="4" customFormat="1" ht="14.25" customHeight="1">
      <c r="A16" s="13"/>
      <c r="B16" s="71" t="s">
        <v>8</v>
      </c>
      <c r="C16" s="38">
        <f>IF(posto1!C16="","",posto1!C16+2)</f>
      </c>
      <c r="D16" s="51"/>
      <c r="E16" s="52"/>
      <c r="F16" s="52"/>
      <c r="G16" s="68">
        <f t="shared" si="1"/>
      </c>
      <c r="H16" s="69">
        <f t="shared" si="3"/>
      </c>
      <c r="I16" s="70">
        <f t="shared" si="4"/>
      </c>
      <c r="J16" s="8">
        <f t="shared" si="2"/>
        <v>0</v>
      </c>
      <c r="K16" s="29">
        <f t="shared" si="0"/>
        <v>0</v>
      </c>
      <c r="L16" s="29" t="e">
        <f>IF(#REF!="-","0",IF(#REF!="",0,1))</f>
        <v>#REF!</v>
      </c>
    </row>
    <row r="17" spans="1:12" s="4" customFormat="1" ht="14.25" customHeight="1">
      <c r="A17" s="13"/>
      <c r="B17" s="71" t="s">
        <v>9</v>
      </c>
      <c r="C17" s="38">
        <f>IF(posto1!C17="","",posto1!C17+2)</f>
        <v>203</v>
      </c>
      <c r="D17" s="51">
        <v>32586.11</v>
      </c>
      <c r="E17" s="52">
        <v>0.147</v>
      </c>
      <c r="F17" s="52">
        <v>0.1484</v>
      </c>
      <c r="G17" s="68">
        <f t="shared" si="1"/>
        <v>44</v>
      </c>
      <c r="H17" s="69">
        <f t="shared" si="3"/>
        <v>32</v>
      </c>
      <c r="I17" s="70">
        <f t="shared" si="4"/>
      </c>
      <c r="J17" s="8">
        <f t="shared" si="2"/>
        <v>0</v>
      </c>
      <c r="K17" s="29">
        <f t="shared" si="0"/>
        <v>1</v>
      </c>
      <c r="L17" s="29" t="e">
        <f>IF(#REF!="-","0",IF(#REF!="",0,1))</f>
        <v>#REF!</v>
      </c>
    </row>
    <row r="18" spans="1:12" s="4" customFormat="1" ht="14.25" customHeight="1">
      <c r="A18" s="13"/>
      <c r="B18" s="71" t="s">
        <v>10</v>
      </c>
      <c r="C18" s="38">
        <f>IF(posto1!C18="","",posto1!C18+2)</f>
      </c>
      <c r="D18" s="51"/>
      <c r="E18" s="52"/>
      <c r="F18" s="52"/>
      <c r="G18" s="68">
        <f t="shared" si="1"/>
      </c>
      <c r="H18" s="69">
        <f t="shared" si="3"/>
      </c>
      <c r="I18" s="70">
        <f t="shared" si="4"/>
      </c>
      <c r="J18" s="8">
        <f t="shared" si="2"/>
        <v>0</v>
      </c>
      <c r="K18" s="29">
        <f t="shared" si="0"/>
        <v>0</v>
      </c>
      <c r="L18" s="29" t="e">
        <f>IF(#REF!="-","0",IF(#REF!="",0,1))</f>
        <v>#REF!</v>
      </c>
    </row>
    <row r="19" spans="1:12" s="4" customFormat="1" ht="14.25" customHeight="1">
      <c r="A19" s="13"/>
      <c r="B19" s="71" t="s">
        <v>11</v>
      </c>
      <c r="C19" s="38">
        <f>IF(posto1!C19="","",posto1!C19+2)</f>
        <v>208</v>
      </c>
      <c r="D19" s="51">
        <v>32630.06</v>
      </c>
      <c r="E19" s="98">
        <v>0.143</v>
      </c>
      <c r="F19" s="52">
        <v>0.1436</v>
      </c>
      <c r="G19" s="68">
        <f t="shared" si="1"/>
        <v>41.3</v>
      </c>
      <c r="H19" s="69">
        <f t="shared" si="3"/>
        <v>15</v>
      </c>
      <c r="I19" s="70">
        <f t="shared" si="4"/>
      </c>
      <c r="J19" s="8">
        <f t="shared" si="2"/>
        <v>0</v>
      </c>
      <c r="K19" s="29">
        <f t="shared" si="0"/>
        <v>1</v>
      </c>
      <c r="L19" s="29" t="e">
        <f>IF(#REF!="-","0",IF(#REF!="",0,1))</f>
        <v>#REF!</v>
      </c>
    </row>
    <row r="20" spans="1:12" s="4" customFormat="1" ht="14.25" customHeight="1">
      <c r="A20" s="13"/>
      <c r="B20" s="71" t="s">
        <v>12</v>
      </c>
      <c r="C20" s="38">
        <f>IF(posto1!C20="","",posto1!C20+2)</f>
      </c>
      <c r="D20" s="51"/>
      <c r="E20" s="52"/>
      <c r="F20" s="52"/>
      <c r="G20" s="68">
        <f t="shared" si="1"/>
      </c>
      <c r="H20" s="69">
        <f t="shared" si="3"/>
      </c>
      <c r="I20" s="70">
        <f t="shared" si="4"/>
      </c>
      <c r="J20" s="8">
        <f t="shared" si="2"/>
        <v>0</v>
      </c>
      <c r="K20" s="29">
        <f t="shared" si="0"/>
        <v>0</v>
      </c>
      <c r="L20" s="29" t="e">
        <f>IF(#REF!="-","0",IF(#REF!="",0,1))</f>
        <v>#REF!</v>
      </c>
    </row>
    <row r="21" spans="1:13" s="4" customFormat="1" ht="14.25" customHeight="1">
      <c r="A21" s="13"/>
      <c r="B21" s="71" t="s">
        <v>13</v>
      </c>
      <c r="C21" s="38">
        <f>IF(posto1!C21="","",posto1!C21+2)</f>
        <v>213</v>
      </c>
      <c r="D21" s="51">
        <v>32671.39</v>
      </c>
      <c r="E21" s="98">
        <v>0.1432</v>
      </c>
      <c r="F21" s="52">
        <v>0.1446</v>
      </c>
      <c r="G21" s="68">
        <f t="shared" si="1"/>
        <v>42.4</v>
      </c>
      <c r="H21" s="69">
        <f t="shared" si="3"/>
        <v>33</v>
      </c>
      <c r="I21" s="70">
        <f t="shared" si="4"/>
      </c>
      <c r="J21" s="8">
        <f t="shared" si="2"/>
        <v>0</v>
      </c>
      <c r="K21" s="29">
        <f t="shared" si="0"/>
        <v>1</v>
      </c>
      <c r="L21" s="29" t="e">
        <f>IF(#REF!="-","0",IF(#REF!="",0,1))</f>
        <v>#REF!</v>
      </c>
      <c r="M21" s="36"/>
    </row>
    <row r="22" spans="1:12" s="4" customFormat="1" ht="14.25" customHeight="1">
      <c r="A22" s="13"/>
      <c r="B22" s="71" t="s">
        <v>14</v>
      </c>
      <c r="C22" s="38">
        <f>IF(posto1!C22="","",posto1!C22+2)</f>
      </c>
      <c r="D22" s="51"/>
      <c r="E22" s="52"/>
      <c r="F22" s="52"/>
      <c r="G22" s="68">
        <f aca="true" t="shared" si="5" ref="G22:G37">IF(D22="","",IF(D24&lt;&gt;"",ROUND(D24-D22,1),IF(D25&lt;&gt;"",ROUND(D25-D22,1),IF(D26&lt;&gt;"",ROUND(D26-D22,1),IF(D27&lt;&gt;"",ROUND(D27-D22,1),IF(D28&lt;&gt;"",ROUND(D28-D22,1),IF(D29&lt;&gt;"",ROUND(D29-D22,1),"")))))))</f>
      </c>
      <c r="H22" s="69">
        <f t="shared" si="3"/>
      </c>
      <c r="I22" s="70">
        <f t="shared" si="4"/>
      </c>
      <c r="J22" s="8">
        <f t="shared" si="2"/>
        <v>0</v>
      </c>
      <c r="K22" s="29">
        <f t="shared" si="0"/>
        <v>0</v>
      </c>
      <c r="L22" s="29" t="e">
        <f>IF(#REF!="-","0",IF(#REF!="",0,1))</f>
        <v>#REF!</v>
      </c>
    </row>
    <row r="23" spans="1:12" s="4" customFormat="1" ht="14.25" customHeight="1">
      <c r="A23" s="13"/>
      <c r="B23" s="71" t="s">
        <v>15</v>
      </c>
      <c r="C23" s="38">
        <f>IF(posto1!C23="","",posto1!C23+2)</f>
      </c>
      <c r="D23" s="51"/>
      <c r="E23" s="52"/>
      <c r="F23" s="52"/>
      <c r="G23" s="68">
        <f>IF(D23="","",IF(D25&lt;&gt;"",ROUND(D25-D23,1),IF(D26&lt;&gt;"",ROUND(D26-D23,1),IF(D27&lt;&gt;"",ROUND(D27-D23,1),IF(D28&lt;&gt;"",ROUND(D28-D23,1),IF(D29&lt;&gt;"",ROUND(D29-D23,1),IF(D30&lt;&gt;"",ROUND(D30-D23,1),"")))))))</f>
      </c>
      <c r="H23" s="69">
        <f t="shared" si="3"/>
      </c>
      <c r="I23" s="70">
        <f t="shared" si="4"/>
      </c>
      <c r="J23" s="8">
        <f t="shared" si="2"/>
        <v>0</v>
      </c>
      <c r="K23" s="29">
        <f t="shared" si="0"/>
        <v>0</v>
      </c>
      <c r="L23" s="29" t="e">
        <f>IF(#REF!="-","0",IF(#REF!="",0,1))</f>
        <v>#REF!</v>
      </c>
    </row>
    <row r="24" spans="1:12" s="4" customFormat="1" ht="14.25" customHeight="1">
      <c r="A24" s="13"/>
      <c r="B24" s="71" t="s">
        <v>16</v>
      </c>
      <c r="C24" s="38">
        <f>IF(posto1!C24="","",posto1!C24+2)</f>
        <v>218</v>
      </c>
      <c r="D24" s="51">
        <v>32713.75</v>
      </c>
      <c r="E24" s="52">
        <v>0.1475</v>
      </c>
      <c r="F24" s="52">
        <v>0.1494</v>
      </c>
      <c r="G24" s="68">
        <f t="shared" si="5"/>
        <v>41.8</v>
      </c>
      <c r="H24" s="69">
        <f t="shared" si="3"/>
        <v>45</v>
      </c>
      <c r="I24" s="70">
        <f t="shared" si="4"/>
      </c>
      <c r="J24" s="8">
        <f t="shared" si="2"/>
        <v>0</v>
      </c>
      <c r="K24" s="29">
        <f t="shared" si="0"/>
        <v>1</v>
      </c>
      <c r="L24" s="29" t="e">
        <f>IF(#REF!="-","0",IF(#REF!="",0,1))</f>
        <v>#REF!</v>
      </c>
    </row>
    <row r="25" spans="1:12" s="4" customFormat="1" ht="14.25" customHeight="1">
      <c r="A25" s="13"/>
      <c r="B25" s="71" t="s">
        <v>17</v>
      </c>
      <c r="C25" s="38">
        <f>IF(posto1!C25="","",posto1!C25+2)</f>
      </c>
      <c r="D25" s="51"/>
      <c r="E25" s="52"/>
      <c r="F25" s="52"/>
      <c r="G25" s="68">
        <f t="shared" si="5"/>
      </c>
      <c r="H25" s="69">
        <f t="shared" si="3"/>
      </c>
      <c r="I25" s="70">
        <f t="shared" si="4"/>
      </c>
      <c r="J25" s="8">
        <f t="shared" si="2"/>
        <v>0</v>
      </c>
      <c r="K25" s="29">
        <f t="shared" si="0"/>
        <v>0</v>
      </c>
      <c r="L25" s="29" t="e">
        <f>IF(#REF!="-","0",IF(#REF!="",0,1))</f>
        <v>#REF!</v>
      </c>
    </row>
    <row r="26" spans="1:12" s="4" customFormat="1" ht="14.25" customHeight="1">
      <c r="A26" s="13"/>
      <c r="B26" s="71" t="s">
        <v>18</v>
      </c>
      <c r="C26" s="38">
        <f>IF(posto1!C26="","",posto1!C26+2)</f>
        <v>223</v>
      </c>
      <c r="D26" s="51">
        <v>32755.54</v>
      </c>
      <c r="E26" s="52">
        <v>0.144</v>
      </c>
      <c r="F26" s="52">
        <v>0.1459</v>
      </c>
      <c r="G26" s="68">
        <f t="shared" si="5"/>
        <v>42.5</v>
      </c>
      <c r="H26" s="69">
        <f t="shared" si="3"/>
        <v>45</v>
      </c>
      <c r="I26" s="70">
        <f t="shared" si="4"/>
      </c>
      <c r="J26" s="8">
        <f t="shared" si="2"/>
        <v>0</v>
      </c>
      <c r="K26" s="29">
        <f t="shared" si="0"/>
        <v>1</v>
      </c>
      <c r="L26" s="29" t="e">
        <f>IF(#REF!="-","0",IF(#REF!="",0,1))</f>
        <v>#REF!</v>
      </c>
    </row>
    <row r="27" spans="1:12" s="4" customFormat="1" ht="14.25" customHeight="1">
      <c r="A27" s="13"/>
      <c r="B27" s="71" t="s">
        <v>19</v>
      </c>
      <c r="C27" s="38">
        <f>IF(posto1!C27="","",posto1!C27+2)</f>
      </c>
      <c r="D27" s="51"/>
      <c r="E27" s="52"/>
      <c r="F27" s="52"/>
      <c r="G27" s="68">
        <f t="shared" si="5"/>
      </c>
      <c r="H27" s="69">
        <f t="shared" si="3"/>
      </c>
      <c r="I27" s="70">
        <f t="shared" si="4"/>
      </c>
      <c r="J27" s="8">
        <f t="shared" si="2"/>
        <v>0</v>
      </c>
      <c r="K27" s="29">
        <f t="shared" si="0"/>
        <v>0</v>
      </c>
      <c r="L27" s="29" t="e">
        <f>IF(#REF!="-","0",IF(#REF!="",0,1))</f>
        <v>#REF!</v>
      </c>
    </row>
    <row r="28" spans="1:14" s="4" customFormat="1" ht="14.25" customHeight="1">
      <c r="A28" s="13"/>
      <c r="B28" s="71" t="s">
        <v>20</v>
      </c>
      <c r="C28" s="38">
        <f>IF(posto1!C28="","",posto1!C28+2)</f>
        <v>228</v>
      </c>
      <c r="D28" s="51">
        <v>32798.04</v>
      </c>
      <c r="E28" s="52">
        <v>0.1398</v>
      </c>
      <c r="F28" s="52">
        <v>0.1408</v>
      </c>
      <c r="G28" s="68">
        <f t="shared" si="5"/>
        <v>41.9</v>
      </c>
      <c r="H28" s="69">
        <f t="shared" si="3"/>
        <v>24</v>
      </c>
      <c r="I28" s="70">
        <f t="shared" si="4"/>
      </c>
      <c r="J28" s="8">
        <f t="shared" si="2"/>
        <v>0</v>
      </c>
      <c r="K28" s="29">
        <f t="shared" si="0"/>
        <v>1</v>
      </c>
      <c r="L28" s="29" t="e">
        <f>IF(#REF!="-","0",IF(#REF!="",0,1))</f>
        <v>#REF!</v>
      </c>
      <c r="N28" s="50"/>
    </row>
    <row r="29" spans="1:12" s="4" customFormat="1" ht="14.25" customHeight="1">
      <c r="A29" s="13"/>
      <c r="B29" s="71" t="s">
        <v>21</v>
      </c>
      <c r="C29" s="38">
        <f>IF(posto1!C29="","",posto1!C29+2)</f>
      </c>
      <c r="D29" s="51"/>
      <c r="E29" s="52"/>
      <c r="F29" s="52"/>
      <c r="G29" s="68">
        <f t="shared" si="5"/>
      </c>
      <c r="H29" s="69">
        <f t="shared" si="3"/>
      </c>
      <c r="I29" s="70">
        <f t="shared" si="4"/>
      </c>
      <c r="J29" s="8">
        <f t="shared" si="2"/>
        <v>0</v>
      </c>
      <c r="K29" s="29">
        <f t="shared" si="0"/>
        <v>0</v>
      </c>
      <c r="L29" s="29" t="e">
        <f>IF(#REF!="-","0",IF(#REF!="",0,1))</f>
        <v>#REF!</v>
      </c>
    </row>
    <row r="30" spans="1:12" s="4" customFormat="1" ht="14.25" customHeight="1">
      <c r="A30" s="13"/>
      <c r="B30" s="71" t="s">
        <v>22</v>
      </c>
      <c r="C30" s="38">
        <f>IF(posto1!C30="","",posto1!C30+2)</f>
      </c>
      <c r="D30" s="51"/>
      <c r="E30" s="52"/>
      <c r="F30" s="52"/>
      <c r="G30" s="68">
        <f t="shared" si="5"/>
      </c>
      <c r="H30" s="69">
        <f t="shared" si="3"/>
      </c>
      <c r="I30" s="70">
        <f t="shared" si="4"/>
      </c>
      <c r="J30" s="8">
        <f t="shared" si="2"/>
        <v>0</v>
      </c>
      <c r="K30" s="29">
        <f t="shared" si="0"/>
        <v>0</v>
      </c>
      <c r="L30" s="29" t="e">
        <f>IF(#REF!="-","0",IF(#REF!="",0,1))</f>
        <v>#REF!</v>
      </c>
    </row>
    <row r="31" spans="1:12" s="4" customFormat="1" ht="14.25" customHeight="1">
      <c r="A31" s="13"/>
      <c r="B31" s="71" t="s">
        <v>23</v>
      </c>
      <c r="C31" s="38">
        <f>IF(posto1!C31="","",posto1!C31+2)</f>
        <v>233</v>
      </c>
      <c r="D31" s="51">
        <v>32839.95</v>
      </c>
      <c r="E31" s="52">
        <v>0.144</v>
      </c>
      <c r="F31" s="52">
        <v>0.1457</v>
      </c>
      <c r="G31" s="68">
        <f t="shared" si="5"/>
        <v>44.5</v>
      </c>
      <c r="H31" s="69">
        <f t="shared" si="3"/>
        <v>38</v>
      </c>
      <c r="I31" s="70">
        <f t="shared" si="4"/>
      </c>
      <c r="J31" s="8">
        <f t="shared" si="2"/>
        <v>0</v>
      </c>
      <c r="K31" s="29">
        <f t="shared" si="0"/>
        <v>1</v>
      </c>
      <c r="L31" s="29" t="e">
        <f>IF(#REF!="-","0",IF(#REF!="",0,1))</f>
        <v>#REF!</v>
      </c>
    </row>
    <row r="32" spans="1:12" s="4" customFormat="1" ht="14.25" customHeight="1">
      <c r="A32" s="13"/>
      <c r="B32" s="71" t="s">
        <v>24</v>
      </c>
      <c r="C32" s="38">
        <f>IF(posto1!C32="","",posto1!C32+2)</f>
      </c>
      <c r="D32" s="51"/>
      <c r="E32" s="52"/>
      <c r="F32" s="52"/>
      <c r="G32" s="68">
        <f t="shared" si="5"/>
      </c>
      <c r="H32" s="69">
        <f t="shared" si="3"/>
      </c>
      <c r="I32" s="70">
        <f t="shared" si="4"/>
      </c>
      <c r="J32" s="8">
        <f t="shared" si="2"/>
        <v>0</v>
      </c>
      <c r="K32" s="29">
        <f t="shared" si="0"/>
        <v>0</v>
      </c>
      <c r="L32" s="29" t="e">
        <f>IF(#REF!="-","0",IF(#REF!="",0,1))</f>
        <v>#REF!</v>
      </c>
    </row>
    <row r="33" spans="1:12" s="4" customFormat="1" ht="14.25" customHeight="1">
      <c r="A33" s="13"/>
      <c r="B33" s="71" t="s">
        <v>25</v>
      </c>
      <c r="C33" s="38">
        <f>IF(posto1!C33="","",posto1!C33+2)</f>
        <v>238</v>
      </c>
      <c r="D33" s="51">
        <v>32884.44</v>
      </c>
      <c r="E33" s="52">
        <v>0.1412</v>
      </c>
      <c r="F33" s="52">
        <v>0.1427</v>
      </c>
      <c r="G33" s="68">
        <f t="shared" si="5"/>
        <v>46</v>
      </c>
      <c r="H33" s="69">
        <f t="shared" si="3"/>
        <v>33</v>
      </c>
      <c r="I33" s="70">
        <f t="shared" si="4"/>
      </c>
      <c r="J33" s="8">
        <f t="shared" si="2"/>
        <v>0</v>
      </c>
      <c r="K33" s="29">
        <f t="shared" si="0"/>
        <v>1</v>
      </c>
      <c r="L33" s="29" t="e">
        <f>IF(#REF!="-","0",IF(#REF!="",0,1))</f>
        <v>#REF!</v>
      </c>
    </row>
    <row r="34" spans="1:12" s="4" customFormat="1" ht="14.25" customHeight="1">
      <c r="A34" s="13"/>
      <c r="B34" s="71" t="s">
        <v>26</v>
      </c>
      <c r="C34" s="38">
        <f>IF(posto1!C34="","",posto1!C34+2)</f>
      </c>
      <c r="D34" s="51"/>
      <c r="E34" s="52"/>
      <c r="F34" s="52"/>
      <c r="G34" s="68">
        <f t="shared" si="5"/>
      </c>
      <c r="H34" s="69">
        <f t="shared" si="3"/>
      </c>
      <c r="I34" s="70">
        <f t="shared" si="4"/>
      </c>
      <c r="J34" s="8">
        <f t="shared" si="2"/>
        <v>0</v>
      </c>
      <c r="K34" s="29">
        <f>IF(H34="-","0",IF(H34="",0,1))</f>
        <v>0</v>
      </c>
      <c r="L34" s="29" t="e">
        <f>IF(#REF!="-","0",IF(#REF!="",0,1))</f>
        <v>#REF!</v>
      </c>
    </row>
    <row r="35" spans="1:12" s="4" customFormat="1" ht="14.25" customHeight="1">
      <c r="A35" s="13"/>
      <c r="B35" s="71" t="s">
        <v>27</v>
      </c>
      <c r="C35" s="38">
        <f>IF(posto1!C35="","",posto1!C35+2)</f>
      </c>
      <c r="D35" s="51"/>
      <c r="E35" s="52"/>
      <c r="F35" s="52"/>
      <c r="G35" s="68"/>
      <c r="H35" s="69">
        <f t="shared" si="3"/>
      </c>
      <c r="I35" s="70">
        <f t="shared" si="4"/>
      </c>
      <c r="J35" s="8">
        <f t="shared" si="2"/>
        <v>0</v>
      </c>
      <c r="K35" s="29">
        <f aca="true" t="shared" si="6" ref="K35:K40">IF(H35="-","0",IF(H35="",0,1))</f>
        <v>0</v>
      </c>
      <c r="L35" s="29" t="e">
        <f>IF(#REF!="-","0",IF(#REF!="",0,1))</f>
        <v>#REF!</v>
      </c>
    </row>
    <row r="36" spans="1:12" s="4" customFormat="1" ht="14.25" customHeight="1">
      <c r="A36" s="13"/>
      <c r="B36" s="71" t="s">
        <v>28</v>
      </c>
      <c r="C36" s="38">
        <f>IF(posto1!C36="","",posto1!C36+2)</f>
      </c>
      <c r="D36" s="51"/>
      <c r="E36" s="52"/>
      <c r="F36" s="52"/>
      <c r="G36" s="68">
        <f t="shared" si="5"/>
      </c>
      <c r="H36" s="69">
        <f t="shared" si="3"/>
      </c>
      <c r="I36" s="70"/>
      <c r="J36" s="8">
        <f t="shared" si="2"/>
        <v>0</v>
      </c>
      <c r="K36" s="29">
        <f t="shared" si="6"/>
        <v>0</v>
      </c>
      <c r="L36" s="29" t="e">
        <f>IF(#REF!="-","0",IF(#REF!="",0,1))</f>
        <v>#REF!</v>
      </c>
    </row>
    <row r="37" spans="1:12" s="4" customFormat="1" ht="14.25" customHeight="1">
      <c r="A37" s="13"/>
      <c r="B37" s="71" t="s">
        <v>29</v>
      </c>
      <c r="C37" s="38"/>
      <c r="D37" s="51"/>
      <c r="E37" s="52"/>
      <c r="F37" s="52"/>
      <c r="G37" s="68">
        <f t="shared" si="5"/>
      </c>
      <c r="H37" s="69">
        <f t="shared" si="3"/>
      </c>
      <c r="I37" s="70">
        <f t="shared" si="4"/>
      </c>
      <c r="J37" s="8">
        <f t="shared" si="2"/>
        <v>0</v>
      </c>
      <c r="K37" s="29">
        <f t="shared" si="6"/>
        <v>0</v>
      </c>
      <c r="L37" s="29" t="e">
        <f>IF(#REF!="-","0",IF(#REF!="",0,1))</f>
        <v>#REF!</v>
      </c>
    </row>
    <row r="38" spans="1:12" s="4" customFormat="1" ht="14.25" customHeight="1">
      <c r="A38" s="13"/>
      <c r="B38" s="72">
        <v>29</v>
      </c>
      <c r="C38" s="38">
        <f>IF(posto1!C38="","",posto1!C38+2)</f>
        <v>243</v>
      </c>
      <c r="D38" s="51">
        <v>32930.43</v>
      </c>
      <c r="E38" s="52">
        <v>0.1461</v>
      </c>
      <c r="F38" s="52">
        <v>0.1473</v>
      </c>
      <c r="G38" s="68">
        <f>IF(D38="","",IF(D40&lt;&gt;"",ROUND(D40-D38,1),ROUND('1.º totalizador do mês seguinte'!$B$6-posto3!D38,1)))</f>
        <v>42.8</v>
      </c>
      <c r="H38" s="69">
        <f t="shared" si="3"/>
        <v>28</v>
      </c>
      <c r="I38" s="70">
        <f t="shared" si="4"/>
      </c>
      <c r="J38" s="8">
        <f t="shared" si="2"/>
        <v>0</v>
      </c>
      <c r="K38" s="29">
        <f t="shared" si="6"/>
        <v>1</v>
      </c>
      <c r="L38" s="29" t="e">
        <f>IF(#REF!="-","0",IF(#REF!="",0,1))</f>
        <v>#REF!</v>
      </c>
    </row>
    <row r="39" spans="1:12" s="4" customFormat="1" ht="14.25" customHeight="1">
      <c r="A39" s="13"/>
      <c r="B39" s="71" t="s">
        <v>30</v>
      </c>
      <c r="C39" s="38">
        <f>IF(posto1!C39="","",posto1!C39+2)</f>
      </c>
      <c r="D39" s="51"/>
      <c r="E39" s="52"/>
      <c r="F39" s="52"/>
      <c r="G39" s="68">
        <f>IF(D39&lt;&gt;"",ROUND('1.º totalizador do mês seguinte'!$B$6-posto3!D39,1),"")</f>
      </c>
      <c r="H39" s="69">
        <f t="shared" si="3"/>
      </c>
      <c r="I39" s="70"/>
      <c r="J39" s="8">
        <f t="shared" si="2"/>
        <v>0</v>
      </c>
      <c r="K39" s="29">
        <f t="shared" si="6"/>
        <v>0</v>
      </c>
      <c r="L39" s="29" t="e">
        <f>IF(#REF!="-","0",IF(#REF!="",0,1))</f>
        <v>#REF!</v>
      </c>
    </row>
    <row r="40" spans="1:12" s="4" customFormat="1" ht="14.25" customHeight="1">
      <c r="A40" s="13"/>
      <c r="B40" s="73" t="s">
        <v>31</v>
      </c>
      <c r="C40" s="40">
        <f>IF(posto1!C40="","",posto1!C40+2)</f>
      </c>
      <c r="D40" s="54"/>
      <c r="E40" s="55"/>
      <c r="F40" s="55"/>
      <c r="G40" s="74">
        <f>IF(D40&lt;&gt;"",ROUND('1.º totalizador do mês seguinte'!$B$6-posto3!D40,1),"")</f>
      </c>
      <c r="H40" s="96">
        <f t="shared" si="3"/>
      </c>
      <c r="I40" s="76">
        <f t="shared" si="4"/>
      </c>
      <c r="J40" s="8">
        <f t="shared" si="2"/>
        <v>0</v>
      </c>
      <c r="K40" s="29">
        <f t="shared" si="6"/>
        <v>0</v>
      </c>
      <c r="L40" s="29" t="e">
        <f>IF(#REF!="-","0",IF(#REF!="",0,1))</f>
        <v>#REF!</v>
      </c>
    </row>
    <row r="41" spans="1:12" s="4" customFormat="1" ht="10.5" customHeight="1">
      <c r="A41" s="13"/>
      <c r="B41" s="77" t="s">
        <v>43</v>
      </c>
      <c r="C41" s="61"/>
      <c r="D41" s="61"/>
      <c r="E41" s="61"/>
      <c r="F41" s="63"/>
      <c r="G41" s="63"/>
      <c r="H41" s="64"/>
      <c r="I41" s="60"/>
      <c r="J41" s="5">
        <f>SUM(J10:J40)</f>
        <v>2</v>
      </c>
      <c r="K41" s="5">
        <f>SUM(K10:K40)</f>
        <v>12</v>
      </c>
      <c r="L41" s="5" t="e">
        <f>SUM(L10:L40)</f>
        <v>#REF!</v>
      </c>
    </row>
    <row r="42" spans="1:11" s="4" customFormat="1" ht="21" customHeight="1">
      <c r="A42" s="13"/>
      <c r="B42" s="127" t="s">
        <v>65</v>
      </c>
      <c r="C42" s="128"/>
      <c r="D42" s="128"/>
      <c r="E42" s="128"/>
      <c r="F42" s="128"/>
      <c r="G42" s="128"/>
      <c r="H42" s="128"/>
      <c r="I42" s="128"/>
      <c r="J42" s="2"/>
      <c r="K42" s="7"/>
    </row>
    <row r="43" spans="1:11" s="4" customFormat="1" ht="10.5" customHeight="1">
      <c r="A43" s="13"/>
      <c r="B43" s="127"/>
      <c r="C43" s="128"/>
      <c r="D43" s="128"/>
      <c r="E43" s="128"/>
      <c r="F43" s="128"/>
      <c r="G43" s="128"/>
      <c r="H43" s="128"/>
      <c r="I43" s="128"/>
      <c r="J43" s="2"/>
      <c r="K43" s="7"/>
    </row>
    <row r="44" spans="1:11" s="4" customFormat="1" ht="4.5" customHeight="1">
      <c r="A44" s="13"/>
      <c r="B44" s="78"/>
      <c r="C44" s="79"/>
      <c r="D44" s="79"/>
      <c r="E44" s="79"/>
      <c r="F44" s="79"/>
      <c r="G44" s="79"/>
      <c r="H44" s="79"/>
      <c r="I44" s="79"/>
      <c r="J44" s="2"/>
      <c r="K44" s="7"/>
    </row>
    <row r="45" spans="1:11" s="19" customFormat="1" ht="15.75" customHeight="1">
      <c r="A45" s="13"/>
      <c r="B45" s="104" t="s">
        <v>68</v>
      </c>
      <c r="C45" s="105"/>
      <c r="D45" s="105"/>
      <c r="E45" s="105"/>
      <c r="F45" s="105"/>
      <c r="G45" s="105"/>
      <c r="H45" s="105"/>
      <c r="I45" s="106"/>
      <c r="J45" s="22"/>
      <c r="K45" s="22"/>
    </row>
    <row r="46" spans="1:11" s="19" customFormat="1" ht="15.75" customHeight="1">
      <c r="A46" s="13"/>
      <c r="B46" s="125" t="s">
        <v>44</v>
      </c>
      <c r="C46" s="126"/>
      <c r="D46" s="126"/>
      <c r="E46" s="81">
        <f>K41</f>
        <v>12</v>
      </c>
      <c r="F46" s="132" t="s">
        <v>67</v>
      </c>
      <c r="G46" s="132"/>
      <c r="H46" s="82">
        <f>MAX(H10:H40)</f>
        <v>63</v>
      </c>
      <c r="I46" s="83" t="s">
        <v>41</v>
      </c>
      <c r="J46" s="22"/>
      <c r="K46" s="22"/>
    </row>
    <row r="47" spans="1:11" s="19" customFormat="1" ht="16.5" customHeight="1">
      <c r="A47" s="13"/>
      <c r="B47" s="84" t="s">
        <v>58</v>
      </c>
      <c r="C47" s="85"/>
      <c r="D47" s="97"/>
      <c r="E47" s="87">
        <f>J41</f>
        <v>2</v>
      </c>
      <c r="F47" s="133" t="s">
        <v>66</v>
      </c>
      <c r="G47" s="133"/>
      <c r="H47" s="88">
        <f>AVERAGE(H10:H40)</f>
        <v>36.333333333333336</v>
      </c>
      <c r="I47" s="83" t="s">
        <v>41</v>
      </c>
      <c r="J47" s="23"/>
      <c r="K47" s="23"/>
    </row>
    <row r="48" spans="1:11" s="19" customFormat="1" ht="15" customHeight="1">
      <c r="A48" s="13"/>
      <c r="B48" s="89"/>
      <c r="C48" s="90"/>
      <c r="D48" s="90"/>
      <c r="E48" s="90"/>
      <c r="F48" s="92"/>
      <c r="G48" s="90"/>
      <c r="H48" s="90"/>
      <c r="I48" s="93"/>
      <c r="J48" s="20"/>
      <c r="K48" s="22"/>
    </row>
    <row r="49" spans="1:11" s="19" customFormat="1" ht="15" customHeight="1">
      <c r="A49" s="13"/>
      <c r="B49" s="45"/>
      <c r="C49" s="45"/>
      <c r="D49" s="25"/>
      <c r="E49" s="27"/>
      <c r="F49" s="21"/>
      <c r="G49" s="26"/>
      <c r="H49" s="26"/>
      <c r="I49" s="27"/>
      <c r="J49" s="20"/>
      <c r="K49" s="22"/>
    </row>
    <row r="50" spans="1:12" s="19" customFormat="1" ht="11.25" customHeight="1">
      <c r="A50" s="14"/>
      <c r="B50" s="26"/>
      <c r="C50" s="26"/>
      <c r="D50" s="24"/>
      <c r="E50" s="27"/>
      <c r="F50" s="21"/>
      <c r="G50" s="20"/>
      <c r="H50" s="20"/>
      <c r="I50" s="20"/>
      <c r="J50" s="22"/>
      <c r="K50" s="22"/>
      <c r="L50" s="9"/>
    </row>
    <row r="51" spans="1:9" s="19" customFormat="1" ht="15.75" customHeight="1">
      <c r="A51" s="13"/>
      <c r="B51" s="138" t="str">
        <f>posto1!B51</f>
        <v>Vila Franca de Xira, 12 de Maio de 2008</v>
      </c>
      <c r="C51" s="138"/>
      <c r="D51" s="138"/>
      <c r="E51" s="138"/>
      <c r="F51" s="138"/>
      <c r="G51" s="138"/>
      <c r="H51" s="138"/>
      <c r="I51" s="138"/>
    </row>
    <row r="52" spans="1:12" s="4" customFormat="1" ht="15.75">
      <c r="A52" s="13"/>
      <c r="B52" s="124" t="s">
        <v>70</v>
      </c>
      <c r="C52" s="124"/>
      <c r="D52" s="124"/>
      <c r="E52" s="124"/>
      <c r="F52" s="124"/>
      <c r="G52" s="124"/>
      <c r="H52" s="124"/>
      <c r="I52" s="124"/>
      <c r="J52" s="2"/>
      <c r="K52" s="2"/>
      <c r="L52" s="2"/>
    </row>
    <row r="53" spans="2:11" ht="14.25">
      <c r="B53" s="15"/>
      <c r="C53" s="16"/>
      <c r="D53" s="16"/>
      <c r="F53" s="17"/>
      <c r="G53" s="17"/>
      <c r="H53" s="18"/>
      <c r="J53" s="1"/>
      <c r="K53" s="1"/>
    </row>
    <row r="54" spans="10:11" ht="14.25">
      <c r="J54" s="1"/>
      <c r="K54" s="1"/>
    </row>
    <row r="55" spans="10:11" ht="14.25">
      <c r="J55" s="1"/>
      <c r="K55" s="1"/>
    </row>
    <row r="56" spans="10:11" ht="14.25">
      <c r="J56" s="1"/>
      <c r="K56" s="1"/>
    </row>
    <row r="57" spans="10:11" ht="14.25">
      <c r="J57" s="1"/>
      <c r="K57" s="1"/>
    </row>
    <row r="58" spans="10:11" ht="14.25">
      <c r="J58" s="1"/>
      <c r="K58" s="1"/>
    </row>
    <row r="59" spans="10:11" ht="14.25">
      <c r="J59" s="1"/>
      <c r="K59" s="1"/>
    </row>
    <row r="60" spans="10:11" ht="14.25">
      <c r="J60" s="1"/>
      <c r="K60" s="1"/>
    </row>
    <row r="61" spans="10:11" ht="14.25">
      <c r="J61" s="1"/>
      <c r="K61" s="1"/>
    </row>
    <row r="62" spans="10:11" ht="14.25">
      <c r="J62" s="1"/>
      <c r="K62" s="1"/>
    </row>
    <row r="63" spans="10:11" ht="14.25">
      <c r="J63" s="1"/>
      <c r="K63" s="1"/>
    </row>
    <row r="64" spans="10:11" ht="14.25">
      <c r="J64" s="1"/>
      <c r="K64" s="1"/>
    </row>
    <row r="65" spans="10:11" ht="14.25">
      <c r="J65" s="1"/>
      <c r="K65" s="1"/>
    </row>
    <row r="66" spans="10:11" ht="14.25">
      <c r="J66" s="1"/>
      <c r="K66" s="1"/>
    </row>
    <row r="67" spans="10:11" ht="14.25">
      <c r="J67" s="1"/>
      <c r="K67" s="1"/>
    </row>
    <row r="68" spans="10:11" ht="14.25">
      <c r="J68" s="1"/>
      <c r="K68" s="1"/>
    </row>
    <row r="69" spans="10:11" ht="14.25">
      <c r="J69" s="1"/>
      <c r="K69" s="1"/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3" spans="10:11" ht="14.25">
      <c r="J73" s="1"/>
      <c r="K73" s="1"/>
    </row>
    <row r="74" spans="10:11" ht="14.25">
      <c r="J74" s="1"/>
      <c r="K74" s="1"/>
    </row>
    <row r="75" spans="10:11" ht="14.25">
      <c r="J75" s="1"/>
      <c r="K75" s="1"/>
    </row>
    <row r="76" spans="10:11" ht="14.25">
      <c r="J76" s="1"/>
      <c r="K76" s="1"/>
    </row>
    <row r="77" spans="10:11" ht="14.25">
      <c r="J77" s="1"/>
      <c r="K77" s="1"/>
    </row>
    <row r="78" spans="10:11" ht="14.25">
      <c r="J78" s="1"/>
      <c r="K78" s="1"/>
    </row>
    <row r="79" spans="10:11" ht="14.25">
      <c r="J79" s="1"/>
      <c r="K79" s="1"/>
    </row>
    <row r="80" spans="10:11" ht="14.25">
      <c r="J80" s="1"/>
      <c r="K80" s="1"/>
    </row>
    <row r="81" spans="10:11" ht="14.25">
      <c r="J81" s="1"/>
      <c r="K81" s="1"/>
    </row>
    <row r="82" spans="10:11" ht="14.25">
      <c r="J82" s="1"/>
      <c r="K82" s="1"/>
    </row>
    <row r="83" spans="10:11" ht="14.25">
      <c r="J83" s="1"/>
      <c r="K83" s="1"/>
    </row>
    <row r="84" spans="10:11" ht="14.25">
      <c r="J84" s="1"/>
      <c r="K84" s="1"/>
    </row>
    <row r="85" spans="10:11" ht="14.25">
      <c r="J85" s="1"/>
      <c r="K85" s="1"/>
    </row>
    <row r="86" spans="10:11" ht="14.25">
      <c r="J86" s="1"/>
      <c r="K86" s="1"/>
    </row>
    <row r="87" spans="10:11" ht="14.25">
      <c r="J87" s="1"/>
      <c r="K87" s="1"/>
    </row>
    <row r="88" spans="10:11" ht="14.25">
      <c r="J88" s="1"/>
      <c r="K88" s="1"/>
    </row>
    <row r="89" spans="10:11" ht="14.25">
      <c r="J89" s="1"/>
      <c r="K89" s="1"/>
    </row>
    <row r="90" spans="10:11" ht="14.25">
      <c r="J90" s="1"/>
      <c r="K90" s="1"/>
    </row>
    <row r="91" spans="10:11" ht="14.25">
      <c r="J91" s="1"/>
      <c r="K91" s="1"/>
    </row>
    <row r="92" spans="10:11" ht="14.25">
      <c r="J92" s="1"/>
      <c r="K92" s="1"/>
    </row>
    <row r="93" spans="10:11" ht="14.25">
      <c r="J93" s="1"/>
      <c r="K93" s="1"/>
    </row>
    <row r="94" spans="10:11" ht="14.25">
      <c r="J94" s="1"/>
      <c r="K94" s="1"/>
    </row>
    <row r="95" spans="10:11" ht="14.25">
      <c r="J95" s="1"/>
      <c r="K95" s="1"/>
    </row>
    <row r="96" spans="10:11" ht="14.25">
      <c r="J96" s="1"/>
      <c r="K96" s="1"/>
    </row>
    <row r="97" spans="10:11" ht="14.25">
      <c r="J97" s="1"/>
      <c r="K97" s="1"/>
    </row>
    <row r="98" spans="10:11" ht="14.25">
      <c r="J98" s="1"/>
      <c r="K98" s="1"/>
    </row>
    <row r="99" spans="10:11" ht="14.25">
      <c r="J99" s="1"/>
      <c r="K99" s="1"/>
    </row>
    <row r="100" spans="10:11" ht="14.25">
      <c r="J100" s="1"/>
      <c r="K100" s="1"/>
    </row>
    <row r="101" spans="10:11" ht="14.25">
      <c r="J101" s="1"/>
      <c r="K101" s="1"/>
    </row>
    <row r="102" spans="10:11" ht="14.25">
      <c r="J102" s="1"/>
      <c r="K102" s="1"/>
    </row>
    <row r="103" spans="10:11" ht="14.25">
      <c r="J103" s="1"/>
      <c r="K103" s="1"/>
    </row>
    <row r="104" spans="10:11" ht="14.25">
      <c r="J104" s="1"/>
      <c r="K104" s="1"/>
    </row>
    <row r="105" spans="10:11" ht="14.25">
      <c r="J105" s="1"/>
      <c r="K105" s="1"/>
    </row>
    <row r="106" spans="10:11" ht="14.25">
      <c r="J106" s="1"/>
      <c r="K106" s="1"/>
    </row>
    <row r="107" spans="10:11" ht="14.25">
      <c r="J107" s="1"/>
      <c r="K107" s="1"/>
    </row>
    <row r="108" spans="10:11" ht="14.25">
      <c r="J108" s="1"/>
      <c r="K108" s="1"/>
    </row>
    <row r="109" spans="10:11" ht="14.25">
      <c r="J109" s="1"/>
      <c r="K109" s="1"/>
    </row>
    <row r="110" spans="10:11" ht="14.25">
      <c r="J110" s="1"/>
      <c r="K110" s="1"/>
    </row>
    <row r="111" spans="10:11" ht="14.25">
      <c r="J111" s="1"/>
      <c r="K111" s="1"/>
    </row>
    <row r="112" spans="10:11" ht="14.25">
      <c r="J112" s="1"/>
      <c r="K112" s="1"/>
    </row>
    <row r="113" spans="10:11" ht="14.25">
      <c r="J113" s="1"/>
      <c r="K113" s="1"/>
    </row>
    <row r="114" spans="10:11" ht="14.25">
      <c r="J114" s="1"/>
      <c r="K114" s="1"/>
    </row>
    <row r="115" spans="10:11" ht="14.25">
      <c r="J115" s="1"/>
      <c r="K115" s="1"/>
    </row>
    <row r="116" spans="10:11" ht="14.25">
      <c r="J116" s="1"/>
      <c r="K116" s="1"/>
    </row>
    <row r="117" spans="10:11" ht="14.25">
      <c r="J117" s="1"/>
      <c r="K117" s="1"/>
    </row>
    <row r="118" spans="10:11" ht="14.25">
      <c r="J118" s="1"/>
      <c r="K118" s="1"/>
    </row>
    <row r="119" spans="10:11" ht="14.25">
      <c r="J119" s="1"/>
      <c r="K119" s="1"/>
    </row>
    <row r="120" spans="10:11" ht="14.25">
      <c r="J120" s="1"/>
      <c r="K120" s="1"/>
    </row>
    <row r="121" spans="10:11" ht="14.25">
      <c r="J121" s="1"/>
      <c r="K121" s="1"/>
    </row>
    <row r="122" spans="10:11" ht="14.25">
      <c r="J122" s="1"/>
      <c r="K122" s="1"/>
    </row>
    <row r="123" spans="10:11" ht="14.25">
      <c r="J123" s="1"/>
      <c r="K123" s="1"/>
    </row>
    <row r="124" spans="10:11" ht="14.25">
      <c r="J124" s="1"/>
      <c r="K124" s="1"/>
    </row>
    <row r="125" spans="10:11" ht="14.25">
      <c r="J125" s="1"/>
      <c r="K125" s="1"/>
    </row>
  </sheetData>
  <sheetProtection sheet="1" objects="1" scenarios="1"/>
  <mergeCells count="20">
    <mergeCell ref="B52:I52"/>
    <mergeCell ref="B46:D46"/>
    <mergeCell ref="B42:I42"/>
    <mergeCell ref="H8:H9"/>
    <mergeCell ref="B51:I51"/>
    <mergeCell ref="B45:I45"/>
    <mergeCell ref="F46:G46"/>
    <mergeCell ref="F47:G47"/>
    <mergeCell ref="G7:G9"/>
    <mergeCell ref="B43:I43"/>
    <mergeCell ref="B1:I1"/>
    <mergeCell ref="B2:I2"/>
    <mergeCell ref="B4:I4"/>
    <mergeCell ref="I7:I9"/>
    <mergeCell ref="B7:B9"/>
    <mergeCell ref="C7:C9"/>
    <mergeCell ref="D7:D9"/>
    <mergeCell ref="E7:E9"/>
    <mergeCell ref="F7:F9"/>
    <mergeCell ref="B6:H6"/>
  </mergeCells>
  <printOptions horizontalCentered="1"/>
  <pageMargins left="0.5905511811023623" right="0.75" top="0.1968503937007874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112111"/>
  <dimension ref="A1:L125"/>
  <sheetViews>
    <sheetView zoomScaleSheetLayoutView="100" workbookViewId="0" topLeftCell="A23">
      <selection activeCell="G39" sqref="G39"/>
    </sheetView>
  </sheetViews>
  <sheetFormatPr defaultColWidth="9.140625" defaultRowHeight="12.75"/>
  <cols>
    <col min="1" max="1" width="2.57421875" style="13" customWidth="1"/>
    <col min="2" max="2" width="5.7109375" style="13" customWidth="1"/>
    <col min="3" max="3" width="9.421875" style="10" customWidth="1"/>
    <col min="4" max="4" width="12.421875" style="10" customWidth="1"/>
    <col min="5" max="5" width="9.8515625" style="10" customWidth="1"/>
    <col min="6" max="6" width="10.00390625" style="11" customWidth="1"/>
    <col min="7" max="7" width="8.8515625" style="11" customWidth="1"/>
    <col min="8" max="8" width="17.140625" style="12" customWidth="1"/>
    <col min="9" max="9" width="14.421875" style="13" customWidth="1"/>
    <col min="10" max="10" width="13.8515625" style="0" hidden="1" customWidth="1"/>
    <col min="11" max="11" width="11.00390625" style="0" hidden="1" customWidth="1"/>
    <col min="12" max="12" width="9.140625" style="0" hidden="1" customWidth="1"/>
  </cols>
  <sheetData>
    <row r="1" spans="2:9" ht="19.5" customHeight="1">
      <c r="B1" s="107" t="s">
        <v>40</v>
      </c>
      <c r="C1" s="107"/>
      <c r="D1" s="107"/>
      <c r="E1" s="107"/>
      <c r="F1" s="107"/>
      <c r="G1" s="107"/>
      <c r="H1" s="107"/>
      <c r="I1" s="107"/>
    </row>
    <row r="2" spans="2:9" ht="15">
      <c r="B2" s="107" t="s">
        <v>39</v>
      </c>
      <c r="C2" s="107"/>
      <c r="D2" s="107"/>
      <c r="E2" s="107"/>
      <c r="F2" s="107"/>
      <c r="G2" s="107"/>
      <c r="H2" s="107"/>
      <c r="I2" s="107"/>
    </row>
    <row r="3" spans="2:9" ht="14.25" customHeight="1">
      <c r="B3" s="60"/>
      <c r="C3" s="61"/>
      <c r="D3" s="61"/>
      <c r="E3" s="61"/>
      <c r="F3" s="63"/>
      <c r="G3" s="63"/>
      <c r="H3" s="64"/>
      <c r="I3" s="60"/>
    </row>
    <row r="4" spans="2:9" ht="18.75">
      <c r="B4" s="107" t="s">
        <v>72</v>
      </c>
      <c r="C4" s="107"/>
      <c r="D4" s="107"/>
      <c r="E4" s="107"/>
      <c r="F4" s="107"/>
      <c r="G4" s="107"/>
      <c r="H4" s="107"/>
      <c r="I4" s="107"/>
    </row>
    <row r="5" spans="2:11" ht="12" customHeight="1">
      <c r="B5" s="60"/>
      <c r="C5" s="61"/>
      <c r="D5" s="61"/>
      <c r="E5" s="61"/>
      <c r="F5" s="63"/>
      <c r="G5" s="63"/>
      <c r="H5" s="64"/>
      <c r="I5" s="37" t="str">
        <f>posto1!I5</f>
        <v>ANO: 2008</v>
      </c>
      <c r="J5" s="6"/>
      <c r="K5" s="1"/>
    </row>
    <row r="6" spans="2:11" ht="15.75">
      <c r="B6" s="123" t="s">
        <v>46</v>
      </c>
      <c r="C6" s="123"/>
      <c r="D6" s="123"/>
      <c r="E6" s="123"/>
      <c r="F6" s="123"/>
      <c r="G6" s="123"/>
      <c r="H6" s="123"/>
      <c r="I6" s="37" t="str">
        <f>posto1!I6</f>
        <v>MÊS: Abril</v>
      </c>
      <c r="J6" s="3"/>
      <c r="K6" s="1"/>
    </row>
    <row r="7" spans="2:9" ht="28.5" customHeight="1">
      <c r="B7" s="111" t="s">
        <v>0</v>
      </c>
      <c r="C7" s="114" t="s">
        <v>32</v>
      </c>
      <c r="D7" s="120" t="s">
        <v>37</v>
      </c>
      <c r="E7" s="120" t="s">
        <v>33</v>
      </c>
      <c r="F7" s="102" t="s">
        <v>34</v>
      </c>
      <c r="G7" s="120" t="s">
        <v>38</v>
      </c>
      <c r="H7" s="65" t="s">
        <v>35</v>
      </c>
      <c r="I7" s="108" t="s">
        <v>1</v>
      </c>
    </row>
    <row r="8" spans="2:9" ht="15.75" customHeight="1">
      <c r="B8" s="112"/>
      <c r="C8" s="115"/>
      <c r="D8" s="136"/>
      <c r="E8" s="121"/>
      <c r="F8" s="103"/>
      <c r="G8" s="136"/>
      <c r="H8" s="129" t="s">
        <v>64</v>
      </c>
      <c r="I8" s="109"/>
    </row>
    <row r="9" spans="2:9" ht="25.5" customHeight="1">
      <c r="B9" s="113"/>
      <c r="C9" s="116"/>
      <c r="D9" s="137"/>
      <c r="E9" s="122"/>
      <c r="F9" s="134"/>
      <c r="G9" s="137"/>
      <c r="H9" s="130"/>
      <c r="I9" s="110"/>
    </row>
    <row r="10" spans="1:12" s="4" customFormat="1" ht="14.25" customHeight="1">
      <c r="A10" s="13"/>
      <c r="B10" s="66" t="s">
        <v>2</v>
      </c>
      <c r="C10" s="38">
        <f>IF(posto1!C10="","",posto1!C10+3)</f>
        <v>189</v>
      </c>
      <c r="D10" s="56">
        <v>37200.01</v>
      </c>
      <c r="E10" s="57">
        <v>0.141</v>
      </c>
      <c r="F10" s="57">
        <v>0.1417</v>
      </c>
      <c r="G10" s="68">
        <f>IF(D10="","",IF(D12&lt;&gt;"",ROUND(D12-D10,1),IF(D13&lt;&gt;"",ROUND(D13-D10,1),IF(D14&lt;&gt;"",ROUND(D14-D10,1),IF(D15&lt;&gt;"",ROUND(D15-D10,1),IF(D16&lt;&gt;"",ROUND(D16-D10,1),""))))))</f>
        <v>38.5</v>
      </c>
      <c r="H10" s="94">
        <f>IF(C10="","",IF(G10&lt;34.9,"-",ROUND((F10-E10)/G10*10^6,0)))</f>
        <v>18</v>
      </c>
      <c r="I10" s="70">
        <f>IF(G10&lt;35,"",IF(C10="","",IF(H10&lt;=50,"","(2)")))</f>
      </c>
      <c r="J10" s="8">
        <f>IF(I10="(2)",1,0)</f>
        <v>0</v>
      </c>
      <c r="K10" s="29">
        <f aca="true" t="shared" si="0" ref="K10:K40">IF(H10="-","0",IF(H10="",0,1))</f>
        <v>1</v>
      </c>
      <c r="L10" s="29" t="e">
        <f>IF(#REF!="-","0",IF(#REF!="",0,1))</f>
        <v>#REF!</v>
      </c>
    </row>
    <row r="11" spans="1:12" s="4" customFormat="1" ht="14.25" customHeight="1">
      <c r="A11" s="13"/>
      <c r="B11" s="71" t="s">
        <v>3</v>
      </c>
      <c r="C11" s="38">
        <f>IF(posto1!C11="","",posto1!C11+3)</f>
      </c>
      <c r="D11" s="51"/>
      <c r="E11" s="52"/>
      <c r="F11" s="52"/>
      <c r="G11" s="68">
        <f aca="true" t="shared" si="1" ref="G11:G35">IF(D11="","",IF(D13&lt;&gt;"",ROUND(D13-D11,1),IF(D14&lt;&gt;"",ROUND(D14-D11,1),IF(D15&lt;&gt;"",ROUND(D15-D11,1),IF(D16&lt;&gt;"",ROUND(D16-D11,1),IF(D17&lt;&gt;"",ROUND(D17-D11,1),""))))))</f>
      </c>
      <c r="H11" s="69">
        <f>IF(C11="","",IF(G11&lt;34.9,"-",ROUND((F11-E11)/G11*10^6,0)))</f>
      </c>
      <c r="I11" s="70">
        <f>IF(G11&lt;35,"",IF(C11="","",IF(H11&lt;=50,"","(2)")))</f>
      </c>
      <c r="J11" s="8">
        <f aca="true" t="shared" si="2" ref="J11:J40">IF(I11="(2)",1,0)</f>
        <v>0</v>
      </c>
      <c r="K11" s="29">
        <f t="shared" si="0"/>
        <v>0</v>
      </c>
      <c r="L11" s="29" t="e">
        <f>IF(#REF!="-","0",IF(#REF!="",0,1))</f>
        <v>#REF!</v>
      </c>
    </row>
    <row r="12" spans="1:12" s="4" customFormat="1" ht="14.25" customHeight="1">
      <c r="A12" s="13"/>
      <c r="B12" s="71" t="s">
        <v>4</v>
      </c>
      <c r="C12" s="38">
        <f>IF(posto1!C12="","",posto1!C12+3)</f>
        <v>194</v>
      </c>
      <c r="D12" s="51">
        <v>37238.5</v>
      </c>
      <c r="E12" s="52">
        <v>0.1442</v>
      </c>
      <c r="F12" s="52">
        <v>0.1473</v>
      </c>
      <c r="G12" s="68">
        <f t="shared" si="1"/>
        <v>38.7</v>
      </c>
      <c r="H12" s="69">
        <f aca="true" t="shared" si="3" ref="H12:H39">IF(C12="","",IF(G12&lt;34.9,"-",ROUND((F12-E12)/G12*10^6,0)))</f>
        <v>80</v>
      </c>
      <c r="I12" s="70" t="str">
        <f aca="true" t="shared" si="4" ref="I12:I39">IF(G12&lt;35,"",IF(C12="","",IF(H12&lt;=50,"","(2)")))</f>
        <v>(2)</v>
      </c>
      <c r="J12" s="8">
        <f t="shared" si="2"/>
        <v>1</v>
      </c>
      <c r="K12" s="29">
        <f t="shared" si="0"/>
        <v>1</v>
      </c>
      <c r="L12" s="29" t="e">
        <f>IF(#REF!="-","0",IF(#REF!="",0,1))</f>
        <v>#REF!</v>
      </c>
    </row>
    <row r="13" spans="1:12" s="4" customFormat="1" ht="14.25" customHeight="1">
      <c r="A13" s="13"/>
      <c r="B13" s="71" t="s">
        <v>5</v>
      </c>
      <c r="C13" s="38">
        <f>IF(posto1!C13="","",posto1!C13+3)</f>
      </c>
      <c r="D13" s="51"/>
      <c r="E13" s="52"/>
      <c r="F13" s="52"/>
      <c r="G13" s="68">
        <f t="shared" si="1"/>
      </c>
      <c r="H13" s="95">
        <f t="shared" si="3"/>
      </c>
      <c r="I13" s="70">
        <f t="shared" si="4"/>
      </c>
      <c r="J13" s="8">
        <f t="shared" si="2"/>
        <v>0</v>
      </c>
      <c r="K13" s="29">
        <f t="shared" si="0"/>
        <v>0</v>
      </c>
      <c r="L13" s="29" t="e">
        <f>IF(#REF!="-","0",IF(#REF!="",0,1))</f>
        <v>#REF!</v>
      </c>
    </row>
    <row r="14" spans="1:12" s="4" customFormat="1" ht="14.25" customHeight="1">
      <c r="A14" s="13"/>
      <c r="B14" s="71" t="s">
        <v>6</v>
      </c>
      <c r="C14" s="38">
        <f>IF(posto1!C14="","",posto1!C14+3)</f>
        <v>199</v>
      </c>
      <c r="D14" s="51">
        <v>37277.2</v>
      </c>
      <c r="E14" s="52">
        <v>0.1418</v>
      </c>
      <c r="F14" s="52">
        <v>0.1422</v>
      </c>
      <c r="G14" s="68">
        <f t="shared" si="1"/>
        <v>38.8</v>
      </c>
      <c r="H14" s="95">
        <f>IF(C14="","",IF(G14&lt;20,"-",ROUND((F14-E14)/G14*10^6,0)))</f>
        <v>10</v>
      </c>
      <c r="I14" s="70">
        <f t="shared" si="4"/>
      </c>
      <c r="J14" s="8">
        <f t="shared" si="2"/>
        <v>0</v>
      </c>
      <c r="K14" s="29">
        <f t="shared" si="0"/>
        <v>1</v>
      </c>
      <c r="L14" s="29" t="e">
        <f>IF(#REF!="-","0",IF(#REF!="",0,1))</f>
        <v>#REF!</v>
      </c>
    </row>
    <row r="15" spans="1:12" s="4" customFormat="1" ht="14.25" customHeight="1">
      <c r="A15" s="13"/>
      <c r="B15" s="71" t="s">
        <v>7</v>
      </c>
      <c r="C15" s="38">
        <f>IF(posto1!C15="","",posto1!C15+3)</f>
      </c>
      <c r="D15" s="51"/>
      <c r="E15" s="52"/>
      <c r="F15" s="52"/>
      <c r="G15" s="68">
        <f t="shared" si="1"/>
      </c>
      <c r="H15" s="69">
        <f>IF(C15="","",IF(G15&lt;34.9,"-",ROUND((F15-E15)/G15*10^6,0)))</f>
      </c>
      <c r="I15" s="70">
        <f t="shared" si="4"/>
      </c>
      <c r="J15" s="8">
        <f t="shared" si="2"/>
        <v>0</v>
      </c>
      <c r="K15" s="29">
        <f t="shared" si="0"/>
        <v>0</v>
      </c>
      <c r="L15" s="29" t="e">
        <f>IF(#REF!="-","0",IF(#REF!="",0,1))</f>
        <v>#REF!</v>
      </c>
    </row>
    <row r="16" spans="1:12" s="4" customFormat="1" ht="14.25" customHeight="1">
      <c r="A16" s="13"/>
      <c r="B16" s="71" t="s">
        <v>8</v>
      </c>
      <c r="C16" s="38">
        <f>IF(posto1!C16="","",posto1!C16+3)</f>
      </c>
      <c r="D16" s="51"/>
      <c r="E16" s="52"/>
      <c r="F16" s="52"/>
      <c r="G16" s="68">
        <f t="shared" si="1"/>
      </c>
      <c r="H16" s="69">
        <f t="shared" si="3"/>
      </c>
      <c r="I16" s="70">
        <f t="shared" si="4"/>
      </c>
      <c r="J16" s="8">
        <f t="shared" si="2"/>
        <v>0</v>
      </c>
      <c r="K16" s="29">
        <f t="shared" si="0"/>
        <v>0</v>
      </c>
      <c r="L16" s="29" t="e">
        <f>IF(#REF!="-","0",IF(#REF!="",0,1))</f>
        <v>#REF!</v>
      </c>
    </row>
    <row r="17" spans="1:12" s="4" customFormat="1" ht="14.25" customHeight="1">
      <c r="A17" s="13"/>
      <c r="B17" s="71" t="s">
        <v>9</v>
      </c>
      <c r="C17" s="38">
        <f>IF(posto1!C17="","",posto1!C17+3)</f>
        <v>204</v>
      </c>
      <c r="D17" s="51">
        <v>37315.96</v>
      </c>
      <c r="E17" s="52">
        <v>0.1453</v>
      </c>
      <c r="F17" s="52">
        <v>0.1469</v>
      </c>
      <c r="G17" s="68">
        <f t="shared" si="1"/>
        <v>38.9</v>
      </c>
      <c r="H17" s="95">
        <f t="shared" si="3"/>
        <v>41</v>
      </c>
      <c r="I17" s="70">
        <f t="shared" si="4"/>
      </c>
      <c r="J17" s="8">
        <f t="shared" si="2"/>
        <v>0</v>
      </c>
      <c r="K17" s="29">
        <f t="shared" si="0"/>
        <v>1</v>
      </c>
      <c r="L17" s="29" t="e">
        <f>IF(#REF!="-","0",IF(#REF!="",0,1))</f>
        <v>#REF!</v>
      </c>
    </row>
    <row r="18" spans="1:12" s="4" customFormat="1" ht="14.25" customHeight="1">
      <c r="A18" s="13"/>
      <c r="B18" s="71" t="s">
        <v>10</v>
      </c>
      <c r="C18" s="38">
        <f>IF(posto1!C18="","",posto1!C18+3)</f>
      </c>
      <c r="D18" s="51"/>
      <c r="E18" s="52"/>
      <c r="F18" s="52"/>
      <c r="G18" s="68">
        <f t="shared" si="1"/>
      </c>
      <c r="H18" s="95">
        <f t="shared" si="3"/>
      </c>
      <c r="I18" s="70">
        <f t="shared" si="4"/>
      </c>
      <c r="J18" s="8">
        <f t="shared" si="2"/>
        <v>0</v>
      </c>
      <c r="K18" s="29">
        <f t="shared" si="0"/>
        <v>0</v>
      </c>
      <c r="L18" s="29" t="e">
        <f>IF(#REF!="-","0",IF(#REF!="",0,1))</f>
        <v>#REF!</v>
      </c>
    </row>
    <row r="19" spans="1:12" s="4" customFormat="1" ht="14.25" customHeight="1">
      <c r="A19" s="13"/>
      <c r="B19" s="71" t="s">
        <v>11</v>
      </c>
      <c r="C19" s="38">
        <f>IF(posto1!C19="","",posto1!C19+3)</f>
        <v>209</v>
      </c>
      <c r="D19" s="51">
        <v>37354.86</v>
      </c>
      <c r="E19" s="52">
        <v>0.1447</v>
      </c>
      <c r="F19" s="53">
        <v>0.1452</v>
      </c>
      <c r="G19" s="68">
        <f t="shared" si="1"/>
        <v>38.6</v>
      </c>
      <c r="H19" s="95">
        <f t="shared" si="3"/>
        <v>13</v>
      </c>
      <c r="I19" s="70">
        <f t="shared" si="4"/>
      </c>
      <c r="J19" s="8">
        <f t="shared" si="2"/>
        <v>0</v>
      </c>
      <c r="K19" s="29">
        <f t="shared" si="0"/>
        <v>1</v>
      </c>
      <c r="L19" s="29" t="e">
        <f>IF(#REF!="-","0",IF(#REF!="",0,1))</f>
        <v>#REF!</v>
      </c>
    </row>
    <row r="20" spans="1:12" s="4" customFormat="1" ht="14.25" customHeight="1">
      <c r="A20" s="13"/>
      <c r="B20" s="71" t="s">
        <v>12</v>
      </c>
      <c r="C20" s="38">
        <f>IF(posto1!C20="","",posto1!C20+3)</f>
      </c>
      <c r="D20" s="51"/>
      <c r="E20" s="52"/>
      <c r="F20" s="52"/>
      <c r="G20" s="68">
        <f t="shared" si="1"/>
      </c>
      <c r="H20" s="95">
        <f t="shared" si="3"/>
      </c>
      <c r="I20" s="70">
        <f t="shared" si="4"/>
      </c>
      <c r="J20" s="8">
        <f t="shared" si="2"/>
        <v>0</v>
      </c>
      <c r="K20" s="29">
        <f t="shared" si="0"/>
        <v>0</v>
      </c>
      <c r="L20" s="29" t="e">
        <f>IF(#REF!="-","0",IF(#REF!="",0,1))</f>
        <v>#REF!</v>
      </c>
    </row>
    <row r="21" spans="1:12" s="4" customFormat="1" ht="14.25" customHeight="1">
      <c r="A21" s="13"/>
      <c r="B21" s="71" t="s">
        <v>13</v>
      </c>
      <c r="C21" s="38">
        <f>IF(posto1!C21="","",posto1!C21+3)</f>
        <v>214</v>
      </c>
      <c r="D21" s="51">
        <v>37393.49</v>
      </c>
      <c r="E21" s="52">
        <v>0.1415</v>
      </c>
      <c r="F21" s="52">
        <v>0.1427</v>
      </c>
      <c r="G21" s="68">
        <f t="shared" si="1"/>
        <v>38.1</v>
      </c>
      <c r="H21" s="95">
        <f t="shared" si="3"/>
        <v>31</v>
      </c>
      <c r="I21" s="70">
        <f t="shared" si="4"/>
      </c>
      <c r="J21" s="8">
        <f t="shared" si="2"/>
        <v>0</v>
      </c>
      <c r="K21" s="29">
        <f t="shared" si="0"/>
        <v>1</v>
      </c>
      <c r="L21" s="29" t="e">
        <f>IF(#REF!="-","0",IF(#REF!="",0,1))</f>
        <v>#REF!</v>
      </c>
    </row>
    <row r="22" spans="1:12" s="4" customFormat="1" ht="14.25" customHeight="1">
      <c r="A22" s="13"/>
      <c r="B22" s="71" t="s">
        <v>14</v>
      </c>
      <c r="C22" s="38">
        <f>IF(posto1!C22="","",posto1!C22+3)</f>
      </c>
      <c r="D22" s="51"/>
      <c r="E22" s="52"/>
      <c r="F22" s="52"/>
      <c r="G22" s="68">
        <f t="shared" si="1"/>
      </c>
      <c r="H22" s="95">
        <f>IF(C22="","",IF(G22&lt;34.5,"-",ROUND((F22-E22)/G22*10^6,0)))</f>
      </c>
      <c r="I22" s="70">
        <f>IF(G22&lt;34,"",IF(C22="","",IF(H22&lt;=50,"","(2)")))</f>
      </c>
      <c r="J22" s="8">
        <f t="shared" si="2"/>
        <v>0</v>
      </c>
      <c r="K22" s="29">
        <f t="shared" si="0"/>
        <v>0</v>
      </c>
      <c r="L22" s="29" t="e">
        <f>IF(#REF!="-","0",IF(#REF!="",0,1))</f>
        <v>#REF!</v>
      </c>
    </row>
    <row r="23" spans="1:12" s="4" customFormat="1" ht="14.25" customHeight="1">
      <c r="A23" s="13"/>
      <c r="B23" s="71" t="s">
        <v>15</v>
      </c>
      <c r="C23" s="38">
        <f>IF(posto1!C23="","",posto1!C23+3)</f>
      </c>
      <c r="D23" s="51"/>
      <c r="E23" s="52"/>
      <c r="F23" s="52"/>
      <c r="G23" s="68">
        <f t="shared" si="1"/>
      </c>
      <c r="H23" s="95">
        <f t="shared" si="3"/>
      </c>
      <c r="I23" s="70">
        <f t="shared" si="4"/>
      </c>
      <c r="J23" s="8">
        <f t="shared" si="2"/>
        <v>0</v>
      </c>
      <c r="K23" s="29">
        <f t="shared" si="0"/>
        <v>0</v>
      </c>
      <c r="L23" s="29" t="e">
        <f>IF(#REF!="-","0",IF(#REF!="",0,1))</f>
        <v>#REF!</v>
      </c>
    </row>
    <row r="24" spans="1:12" s="4" customFormat="1" ht="14.25" customHeight="1">
      <c r="A24" s="13"/>
      <c r="B24" s="71" t="s">
        <v>16</v>
      </c>
      <c r="C24" s="38">
        <f>IF(posto1!C24="","",posto1!C24+3)</f>
        <v>219</v>
      </c>
      <c r="D24" s="51">
        <v>37431.62</v>
      </c>
      <c r="E24" s="52">
        <v>0.1486</v>
      </c>
      <c r="F24" s="52">
        <v>0.1501</v>
      </c>
      <c r="G24" s="68">
        <f t="shared" si="1"/>
        <v>38.7</v>
      </c>
      <c r="H24" s="95">
        <f t="shared" si="3"/>
        <v>39</v>
      </c>
      <c r="I24" s="70">
        <f t="shared" si="4"/>
      </c>
      <c r="J24" s="8">
        <f t="shared" si="2"/>
        <v>0</v>
      </c>
      <c r="K24" s="29">
        <f t="shared" si="0"/>
        <v>1</v>
      </c>
      <c r="L24" s="29" t="e">
        <f>IF(#REF!="-","0",IF(#REF!="",0,1))</f>
        <v>#REF!</v>
      </c>
    </row>
    <row r="25" spans="1:12" s="4" customFormat="1" ht="14.25" customHeight="1">
      <c r="A25" s="13"/>
      <c r="B25" s="71" t="s">
        <v>17</v>
      </c>
      <c r="C25" s="38">
        <f>IF(posto1!C25="","",posto1!C25+3)</f>
      </c>
      <c r="D25" s="51"/>
      <c r="E25" s="52"/>
      <c r="F25" s="52"/>
      <c r="G25" s="68">
        <f t="shared" si="1"/>
      </c>
      <c r="H25" s="95">
        <f t="shared" si="3"/>
      </c>
      <c r="I25" s="70">
        <f t="shared" si="4"/>
      </c>
      <c r="J25" s="8">
        <f t="shared" si="2"/>
        <v>0</v>
      </c>
      <c r="K25" s="29">
        <f t="shared" si="0"/>
        <v>0</v>
      </c>
      <c r="L25" s="29" t="e">
        <f>IF(#REF!="-","0",IF(#REF!="",0,1))</f>
        <v>#REF!</v>
      </c>
    </row>
    <row r="26" spans="1:12" s="4" customFormat="1" ht="14.25" customHeight="1">
      <c r="A26" s="13"/>
      <c r="B26" s="71" t="s">
        <v>18</v>
      </c>
      <c r="C26" s="38">
        <f>IF(posto1!C26="","",posto1!C26+3)</f>
        <v>224</v>
      </c>
      <c r="D26" s="51">
        <v>37470.35</v>
      </c>
      <c r="E26" s="52">
        <v>0.1416</v>
      </c>
      <c r="F26" s="53">
        <v>0.1437</v>
      </c>
      <c r="G26" s="68">
        <f t="shared" si="1"/>
        <v>38.8</v>
      </c>
      <c r="H26" s="95">
        <f t="shared" si="3"/>
        <v>54</v>
      </c>
      <c r="I26" s="70" t="str">
        <f t="shared" si="4"/>
        <v>(2)</v>
      </c>
      <c r="J26" s="8">
        <f t="shared" si="2"/>
        <v>1</v>
      </c>
      <c r="K26" s="29">
        <f t="shared" si="0"/>
        <v>1</v>
      </c>
      <c r="L26" s="29" t="e">
        <f>IF(#REF!="-","0",IF(#REF!="",0,1))</f>
        <v>#REF!</v>
      </c>
    </row>
    <row r="27" spans="1:12" s="4" customFormat="1" ht="14.25" customHeight="1">
      <c r="A27" s="13"/>
      <c r="B27" s="71" t="s">
        <v>19</v>
      </c>
      <c r="C27" s="38">
        <f>IF(posto1!C27="","",posto1!C27+3)</f>
      </c>
      <c r="D27" s="51"/>
      <c r="E27" s="52"/>
      <c r="F27" s="52"/>
      <c r="G27" s="68">
        <f t="shared" si="1"/>
      </c>
      <c r="H27" s="95">
        <f t="shared" si="3"/>
      </c>
      <c r="I27" s="70">
        <f t="shared" si="4"/>
      </c>
      <c r="J27" s="8">
        <f t="shared" si="2"/>
        <v>0</v>
      </c>
      <c r="K27" s="29">
        <f t="shared" si="0"/>
        <v>0</v>
      </c>
      <c r="L27" s="29" t="e">
        <f>IF(#REF!="-","0",IF(#REF!="",0,1))</f>
        <v>#REF!</v>
      </c>
    </row>
    <row r="28" spans="1:12" s="4" customFormat="1" ht="14.25" customHeight="1">
      <c r="A28" s="13"/>
      <c r="B28" s="71" t="s">
        <v>20</v>
      </c>
      <c r="C28" s="38">
        <f>IF(posto1!C28="","",posto1!C28+3)</f>
        <v>229</v>
      </c>
      <c r="D28" s="51">
        <v>37509.14</v>
      </c>
      <c r="E28" s="52">
        <v>0.1427</v>
      </c>
      <c r="F28" s="52">
        <v>0.1456</v>
      </c>
      <c r="G28" s="68">
        <f t="shared" si="1"/>
        <v>38.8</v>
      </c>
      <c r="H28" s="95">
        <f t="shared" si="3"/>
        <v>75</v>
      </c>
      <c r="I28" s="70" t="str">
        <f t="shared" si="4"/>
        <v>(2)</v>
      </c>
      <c r="J28" s="8">
        <f t="shared" si="2"/>
        <v>1</v>
      </c>
      <c r="K28" s="29">
        <f t="shared" si="0"/>
        <v>1</v>
      </c>
      <c r="L28" s="29" t="e">
        <f>IF(#REF!="-","0",IF(#REF!="",0,1))</f>
        <v>#REF!</v>
      </c>
    </row>
    <row r="29" spans="1:12" s="4" customFormat="1" ht="14.25" customHeight="1">
      <c r="A29" s="13"/>
      <c r="B29" s="71" t="s">
        <v>21</v>
      </c>
      <c r="C29" s="38">
        <f>IF(posto1!C29="","",posto1!C29+3)</f>
      </c>
      <c r="D29" s="51"/>
      <c r="E29" s="52"/>
      <c r="F29" s="52"/>
      <c r="G29" s="68">
        <f t="shared" si="1"/>
      </c>
      <c r="H29" s="95">
        <f t="shared" si="3"/>
      </c>
      <c r="I29" s="70">
        <f t="shared" si="4"/>
      </c>
      <c r="J29" s="8">
        <f t="shared" si="2"/>
        <v>0</v>
      </c>
      <c r="K29" s="29">
        <f t="shared" si="0"/>
        <v>0</v>
      </c>
      <c r="L29" s="29" t="e">
        <f>IF(#REF!="-","0",IF(#REF!="",0,1))</f>
        <v>#REF!</v>
      </c>
    </row>
    <row r="30" spans="1:12" s="4" customFormat="1" ht="14.25" customHeight="1">
      <c r="A30" s="13"/>
      <c r="B30" s="71" t="s">
        <v>22</v>
      </c>
      <c r="C30" s="38">
        <f>IF(posto1!C30="","",posto1!C30+3)</f>
      </c>
      <c r="D30" s="51"/>
      <c r="E30" s="52"/>
      <c r="F30" s="52"/>
      <c r="G30" s="68">
        <f t="shared" si="1"/>
      </c>
      <c r="H30" s="95">
        <f aca="true" t="shared" si="5" ref="H30:H35">IF(C30="","",IF(G30&lt;30.9,"-",ROUND((F30-E30)/G30*10^6,0)))</f>
      </c>
      <c r="I30" s="70">
        <f t="shared" si="4"/>
      </c>
      <c r="J30" s="8">
        <f t="shared" si="2"/>
        <v>0</v>
      </c>
      <c r="K30" s="29">
        <f t="shared" si="0"/>
        <v>0</v>
      </c>
      <c r="L30" s="29" t="e">
        <f>IF(#REF!="-","0",IF(#REF!="",0,1))</f>
        <v>#REF!</v>
      </c>
    </row>
    <row r="31" spans="1:12" s="4" customFormat="1" ht="14.25" customHeight="1">
      <c r="A31" s="13"/>
      <c r="B31" s="71" t="s">
        <v>23</v>
      </c>
      <c r="C31" s="38">
        <f>IF(posto1!C31="","",posto1!C31+3)</f>
        <v>234</v>
      </c>
      <c r="D31" s="51">
        <v>37547.95</v>
      </c>
      <c r="E31" s="52">
        <v>0.1384</v>
      </c>
      <c r="F31" s="52">
        <v>0.1398</v>
      </c>
      <c r="G31" s="68">
        <f t="shared" si="1"/>
        <v>38.5</v>
      </c>
      <c r="H31" s="95">
        <f t="shared" si="5"/>
        <v>36</v>
      </c>
      <c r="I31" s="70">
        <f t="shared" si="4"/>
      </c>
      <c r="J31" s="8">
        <f t="shared" si="2"/>
        <v>0</v>
      </c>
      <c r="K31" s="29">
        <f t="shared" si="0"/>
        <v>1</v>
      </c>
      <c r="L31" s="29" t="e">
        <f>IF(#REF!="-","0",IF(#REF!="",0,1))</f>
        <v>#REF!</v>
      </c>
    </row>
    <row r="32" spans="1:12" s="4" customFormat="1" ht="14.25" customHeight="1">
      <c r="A32" s="13"/>
      <c r="B32" s="71" t="s">
        <v>24</v>
      </c>
      <c r="C32" s="38">
        <f>IF(posto1!C32="","",posto1!C32+3)</f>
      </c>
      <c r="D32" s="51"/>
      <c r="E32" s="52"/>
      <c r="F32" s="52"/>
      <c r="G32" s="68">
        <f t="shared" si="1"/>
      </c>
      <c r="H32" s="95">
        <f t="shared" si="5"/>
      </c>
      <c r="I32" s="70">
        <f t="shared" si="4"/>
      </c>
      <c r="J32" s="8">
        <f t="shared" si="2"/>
        <v>0</v>
      </c>
      <c r="K32" s="29">
        <f t="shared" si="0"/>
        <v>0</v>
      </c>
      <c r="L32" s="29" t="e">
        <f>IF(#REF!="-","0",IF(#REF!="",0,1))</f>
        <v>#REF!</v>
      </c>
    </row>
    <row r="33" spans="1:12" s="4" customFormat="1" ht="14.25" customHeight="1">
      <c r="A33" s="13"/>
      <c r="B33" s="71" t="s">
        <v>25</v>
      </c>
      <c r="C33" s="38">
        <f>IF(posto1!C33="","",posto1!C33+3)</f>
        <v>239</v>
      </c>
      <c r="D33" s="51">
        <v>37586.43</v>
      </c>
      <c r="E33" s="52">
        <v>0.1396</v>
      </c>
      <c r="F33" s="52">
        <v>0.1405</v>
      </c>
      <c r="G33" s="68">
        <f t="shared" si="1"/>
        <v>38.6</v>
      </c>
      <c r="H33" s="95">
        <f t="shared" si="5"/>
        <v>23</v>
      </c>
      <c r="I33" s="70">
        <f t="shared" si="4"/>
      </c>
      <c r="J33" s="8">
        <f t="shared" si="2"/>
        <v>0</v>
      </c>
      <c r="K33" s="29">
        <f t="shared" si="0"/>
        <v>1</v>
      </c>
      <c r="L33" s="29" t="e">
        <f>IF(#REF!="-","0",IF(#REF!="",0,1))</f>
        <v>#REF!</v>
      </c>
    </row>
    <row r="34" spans="1:12" s="4" customFormat="1" ht="14.25" customHeight="1">
      <c r="A34" s="13"/>
      <c r="B34" s="71" t="s">
        <v>26</v>
      </c>
      <c r="C34" s="38">
        <f>IF(posto1!C34="","",posto1!C34+3)</f>
      </c>
      <c r="D34" s="51"/>
      <c r="E34" s="52"/>
      <c r="F34" s="52"/>
      <c r="G34" s="68">
        <f t="shared" si="1"/>
      </c>
      <c r="H34" s="95">
        <f t="shared" si="5"/>
      </c>
      <c r="I34" s="70">
        <f t="shared" si="4"/>
      </c>
      <c r="J34" s="8">
        <f t="shared" si="2"/>
        <v>0</v>
      </c>
      <c r="K34" s="29">
        <f t="shared" si="0"/>
        <v>0</v>
      </c>
      <c r="L34" s="29" t="e">
        <f>IF(#REF!="-","0",IF(#REF!="",0,1))</f>
        <v>#REF!</v>
      </c>
    </row>
    <row r="35" spans="1:12" s="4" customFormat="1" ht="14.25" customHeight="1">
      <c r="A35" s="13"/>
      <c r="B35" s="71" t="s">
        <v>27</v>
      </c>
      <c r="C35" s="38">
        <f>IF(posto1!C35="","",posto1!C35+3)</f>
      </c>
      <c r="D35" s="51"/>
      <c r="E35" s="52"/>
      <c r="F35" s="52"/>
      <c r="G35" s="68">
        <f t="shared" si="1"/>
      </c>
      <c r="H35" s="95">
        <f t="shared" si="5"/>
      </c>
      <c r="I35" s="70">
        <f t="shared" si="4"/>
      </c>
      <c r="J35" s="8">
        <f t="shared" si="2"/>
        <v>0</v>
      </c>
      <c r="K35" s="29">
        <f t="shared" si="0"/>
        <v>0</v>
      </c>
      <c r="L35" s="29" t="e">
        <f>IF(#REF!="-","0",IF(#REF!="",0,1))</f>
        <v>#REF!</v>
      </c>
    </row>
    <row r="36" spans="1:12" s="4" customFormat="1" ht="14.25" customHeight="1">
      <c r="A36" s="13"/>
      <c r="B36" s="71" t="s">
        <v>28</v>
      </c>
      <c r="C36" s="38">
        <f>IF(posto1!C36="","",posto1!C36+3)</f>
      </c>
      <c r="D36" s="51"/>
      <c r="E36" s="52"/>
      <c r="F36" s="53"/>
      <c r="G36" s="68">
        <f>IF(D36="","",IF(D38&lt;&gt;"",ROUND(D38-D36,1),IF(D39&lt;&gt;"",ROUND(D39-D36,1),IF(D40&lt;&gt;"",ROUND(D40-D36,1),ROUND('1.º totalizador do mês seguinte'!$B$7-posto4!D36,1)))))</f>
      </c>
      <c r="H36" s="69">
        <f t="shared" si="3"/>
      </c>
      <c r="I36" s="70">
        <f t="shared" si="4"/>
      </c>
      <c r="J36" s="8">
        <f t="shared" si="2"/>
        <v>0</v>
      </c>
      <c r="K36" s="29">
        <f t="shared" si="0"/>
        <v>0</v>
      </c>
      <c r="L36" s="29" t="e">
        <f>IF(#REF!="-","0",IF(#REF!="",0,1))</f>
        <v>#REF!</v>
      </c>
    </row>
    <row r="37" spans="1:12" s="4" customFormat="1" ht="14.25" customHeight="1">
      <c r="A37" s="13"/>
      <c r="B37" s="71" t="s">
        <v>29</v>
      </c>
      <c r="C37" s="38"/>
      <c r="D37" s="51"/>
      <c r="E37" s="52"/>
      <c r="F37" s="52"/>
      <c r="G37" s="68">
        <f>IF(D37="","",IF(D39&lt;&gt;"",ROUND(D39-D37,1),IF(D40&lt;&gt;"",ROUND(D40-D37,1),ROUND('1.º totalizador do mês seguinte'!$B$7-posto4!D37,1))))</f>
      </c>
      <c r="H37" s="95">
        <f t="shared" si="3"/>
      </c>
      <c r="I37" s="70">
        <f t="shared" si="4"/>
      </c>
      <c r="J37" s="8">
        <f t="shared" si="2"/>
        <v>0</v>
      </c>
      <c r="K37" s="29">
        <f t="shared" si="0"/>
        <v>0</v>
      </c>
      <c r="L37" s="29" t="e">
        <f>IF(#REF!="-","0",IF(#REF!="",0,1))</f>
        <v>#REF!</v>
      </c>
    </row>
    <row r="38" spans="1:12" s="4" customFormat="1" ht="14.25" customHeight="1">
      <c r="A38" s="13"/>
      <c r="B38" s="72">
        <v>29</v>
      </c>
      <c r="C38" s="38">
        <f>IF(posto1!C38="","",posto1!C38+3)</f>
        <v>244</v>
      </c>
      <c r="D38" s="51">
        <v>37625.05</v>
      </c>
      <c r="E38" s="52">
        <v>0.1406</v>
      </c>
      <c r="F38" s="53">
        <v>0.1414</v>
      </c>
      <c r="G38" s="68">
        <f>IF(D38="","",IF(D40&lt;&gt;"",ROUND(D40-D38,1),ROUND('1.º totalizador do mês seguinte'!$B$7-posto4!D38,1)))</f>
        <v>38.2</v>
      </c>
      <c r="H38" s="95">
        <f t="shared" si="3"/>
        <v>21</v>
      </c>
      <c r="I38" s="70">
        <f t="shared" si="4"/>
      </c>
      <c r="J38" s="8">
        <f t="shared" si="2"/>
        <v>0</v>
      </c>
      <c r="K38" s="29">
        <f t="shared" si="0"/>
        <v>1</v>
      </c>
      <c r="L38" s="29" t="e">
        <f>IF(#REF!="-","0",IF(#REF!="",0,1))</f>
        <v>#REF!</v>
      </c>
    </row>
    <row r="39" spans="1:12" s="4" customFormat="1" ht="14.25" customHeight="1">
      <c r="A39" s="13"/>
      <c r="B39" s="71" t="s">
        <v>30</v>
      </c>
      <c r="C39" s="38">
        <f>IF(posto1!C39="","",posto1!C39+3)</f>
      </c>
      <c r="D39" s="51"/>
      <c r="E39" s="52"/>
      <c r="F39" s="52"/>
      <c r="G39" s="68">
        <f>IF(D39&lt;&gt;"",ROUND('1.º totalizador do mês seguinte'!$B$7-posto4!D39,1),"")</f>
      </c>
      <c r="H39" s="95">
        <f t="shared" si="3"/>
      </c>
      <c r="I39" s="70">
        <f t="shared" si="4"/>
      </c>
      <c r="J39" s="8">
        <f t="shared" si="2"/>
        <v>0</v>
      </c>
      <c r="K39" s="29">
        <f t="shared" si="0"/>
        <v>0</v>
      </c>
      <c r="L39" s="29" t="e">
        <f>IF(#REF!="-","0",IF(#REF!="",0,1))</f>
        <v>#REF!</v>
      </c>
    </row>
    <row r="40" spans="1:12" s="4" customFormat="1" ht="14.25" customHeight="1">
      <c r="A40" s="13"/>
      <c r="B40" s="73" t="s">
        <v>31</v>
      </c>
      <c r="C40" s="39">
        <f>IF(posto1!C40="","",posto1!C40+3)</f>
      </c>
      <c r="D40" s="54"/>
      <c r="E40" s="55"/>
      <c r="F40" s="55"/>
      <c r="G40" s="74">
        <f>IF(D40&lt;&gt;"",ROUND('1.º totalizador do mês seguinte'!$B$7-posto4!D40,1),"")</f>
      </c>
      <c r="H40" s="75">
        <f>IF(C40="","",IF(G40&lt;34.9,"-",ROUND((F40-E40)/G40*10^6,0)))</f>
      </c>
      <c r="I40" s="76">
        <f>IF(G40&lt;35,"",IF(C40="","",IF(H40&lt;=50,"","(2)")))</f>
      </c>
      <c r="J40" s="8">
        <f t="shared" si="2"/>
        <v>0</v>
      </c>
      <c r="K40" s="29">
        <f t="shared" si="0"/>
        <v>0</v>
      </c>
      <c r="L40" s="29" t="e">
        <f>IF(#REF!="-","0",IF(#REF!="",0,1))</f>
        <v>#REF!</v>
      </c>
    </row>
    <row r="41" spans="1:12" s="4" customFormat="1" ht="10.5" customHeight="1">
      <c r="A41" s="13"/>
      <c r="B41" s="77" t="s">
        <v>43</v>
      </c>
      <c r="C41" s="61"/>
      <c r="D41" s="61"/>
      <c r="E41" s="61"/>
      <c r="F41" s="63"/>
      <c r="G41" s="63"/>
      <c r="H41" s="64"/>
      <c r="I41" s="60"/>
      <c r="J41" s="5">
        <f>SUM(J10:J40)</f>
        <v>3</v>
      </c>
      <c r="K41" s="5">
        <f>SUM(K10:K40)</f>
        <v>12</v>
      </c>
      <c r="L41" s="5" t="e">
        <f>SUM(L10:L40)</f>
        <v>#REF!</v>
      </c>
    </row>
    <row r="42" spans="1:11" s="4" customFormat="1" ht="21" customHeight="1">
      <c r="A42" s="13"/>
      <c r="B42" s="127" t="s">
        <v>65</v>
      </c>
      <c r="C42" s="128"/>
      <c r="D42" s="128"/>
      <c r="E42" s="128"/>
      <c r="F42" s="128"/>
      <c r="G42" s="128"/>
      <c r="H42" s="128"/>
      <c r="I42" s="128"/>
      <c r="J42" s="2"/>
      <c r="K42" s="7"/>
    </row>
    <row r="43" spans="1:11" s="4" customFormat="1" ht="10.5" customHeight="1">
      <c r="A43" s="13"/>
      <c r="B43" s="127"/>
      <c r="C43" s="128"/>
      <c r="D43" s="128"/>
      <c r="E43" s="128"/>
      <c r="F43" s="128"/>
      <c r="G43" s="128"/>
      <c r="H43" s="128"/>
      <c r="I43" s="128"/>
      <c r="J43" s="2"/>
      <c r="K43" s="7"/>
    </row>
    <row r="44" spans="1:11" s="4" customFormat="1" ht="4.5" customHeight="1">
      <c r="A44" s="13"/>
      <c r="B44" s="78"/>
      <c r="C44" s="79"/>
      <c r="D44" s="79"/>
      <c r="E44" s="79"/>
      <c r="F44" s="79"/>
      <c r="G44" s="79"/>
      <c r="H44" s="79"/>
      <c r="I44" s="79"/>
      <c r="J44" s="2"/>
      <c r="K44" s="7"/>
    </row>
    <row r="45" spans="1:11" s="19" customFormat="1" ht="15.75" customHeight="1">
      <c r="A45" s="13"/>
      <c r="B45" s="104" t="s">
        <v>68</v>
      </c>
      <c r="C45" s="105"/>
      <c r="D45" s="105"/>
      <c r="E45" s="105"/>
      <c r="F45" s="105"/>
      <c r="G45" s="105"/>
      <c r="H45" s="105"/>
      <c r="I45" s="106"/>
      <c r="J45" s="22"/>
      <c r="K45" s="22"/>
    </row>
    <row r="46" spans="1:11" s="19" customFormat="1" ht="15.75" customHeight="1">
      <c r="A46" s="13"/>
      <c r="B46" s="125" t="s">
        <v>44</v>
      </c>
      <c r="C46" s="126"/>
      <c r="D46" s="126"/>
      <c r="E46" s="81">
        <f>K41</f>
        <v>12</v>
      </c>
      <c r="F46" s="132" t="s">
        <v>67</v>
      </c>
      <c r="G46" s="132"/>
      <c r="H46" s="82">
        <f>MAX(H10:H40)</f>
        <v>80</v>
      </c>
      <c r="I46" s="83" t="s">
        <v>41</v>
      </c>
      <c r="J46" s="22"/>
      <c r="K46" s="22"/>
    </row>
    <row r="47" spans="1:11" s="19" customFormat="1" ht="16.5" customHeight="1">
      <c r="A47" s="13"/>
      <c r="B47" s="84" t="s">
        <v>58</v>
      </c>
      <c r="C47" s="85"/>
      <c r="D47" s="97"/>
      <c r="E47" s="87">
        <f>J41</f>
        <v>3</v>
      </c>
      <c r="F47" s="133" t="s">
        <v>66</v>
      </c>
      <c r="G47" s="133"/>
      <c r="H47" s="88">
        <f>AVERAGE(H10:H40)</f>
        <v>36.75</v>
      </c>
      <c r="I47" s="83" t="s">
        <v>41</v>
      </c>
      <c r="J47" s="23"/>
      <c r="K47" s="23"/>
    </row>
    <row r="48" spans="1:11" s="19" customFormat="1" ht="15" customHeight="1">
      <c r="A48" s="13"/>
      <c r="B48" s="89"/>
      <c r="C48" s="90"/>
      <c r="D48" s="90"/>
      <c r="E48" s="90"/>
      <c r="F48" s="92"/>
      <c r="G48" s="90"/>
      <c r="H48" s="90"/>
      <c r="I48" s="93"/>
      <c r="J48" s="20"/>
      <c r="K48" s="22"/>
    </row>
    <row r="49" spans="1:11" s="19" customFormat="1" ht="15" customHeight="1">
      <c r="A49" s="13"/>
      <c r="B49" s="20"/>
      <c r="C49" s="20"/>
      <c r="D49" s="20"/>
      <c r="E49" s="20"/>
      <c r="F49" s="22"/>
      <c r="G49" s="20"/>
      <c r="H49" s="20"/>
      <c r="I49" s="20"/>
      <c r="J49" s="20"/>
      <c r="K49" s="22"/>
    </row>
    <row r="50" spans="1:12" s="19" customFormat="1" ht="11.25" customHeight="1">
      <c r="A50" s="14"/>
      <c r="B50" s="26"/>
      <c r="C50" s="26"/>
      <c r="D50" s="24"/>
      <c r="E50" s="27"/>
      <c r="F50" s="21"/>
      <c r="G50" s="20"/>
      <c r="H50" s="20"/>
      <c r="I50" s="20"/>
      <c r="J50" s="22"/>
      <c r="K50" s="22"/>
      <c r="L50" s="9"/>
    </row>
    <row r="51" spans="1:9" s="19" customFormat="1" ht="15.75" customHeight="1">
      <c r="A51" s="13"/>
      <c r="B51" s="138" t="str">
        <f>posto1!B51</f>
        <v>Vila Franca de Xira, 12 de Maio de 2008</v>
      </c>
      <c r="C51" s="138"/>
      <c r="D51" s="138"/>
      <c r="E51" s="138"/>
      <c r="F51" s="138"/>
      <c r="G51" s="138"/>
      <c r="H51" s="138"/>
      <c r="I51" s="138"/>
    </row>
    <row r="52" spans="1:12" s="4" customFormat="1" ht="15.75">
      <c r="A52" s="13"/>
      <c r="B52" s="124" t="s">
        <v>70</v>
      </c>
      <c r="C52" s="124"/>
      <c r="D52" s="124"/>
      <c r="E52" s="124"/>
      <c r="F52" s="124"/>
      <c r="G52" s="124"/>
      <c r="H52" s="124"/>
      <c r="I52" s="124"/>
      <c r="J52" s="2"/>
      <c r="K52" s="2"/>
      <c r="L52" s="2"/>
    </row>
    <row r="53" spans="2:11" ht="14.25">
      <c r="B53" s="15"/>
      <c r="C53" s="16"/>
      <c r="D53" s="16"/>
      <c r="F53" s="17"/>
      <c r="G53" s="17"/>
      <c r="H53" s="18"/>
      <c r="J53" s="1"/>
      <c r="K53" s="1"/>
    </row>
    <row r="54" spans="10:11" ht="14.25">
      <c r="J54" s="1"/>
      <c r="K54" s="1"/>
    </row>
    <row r="55" spans="10:11" ht="14.25">
      <c r="J55" s="1"/>
      <c r="K55" s="1"/>
    </row>
    <row r="56" spans="10:11" ht="14.25">
      <c r="J56" s="1"/>
      <c r="K56" s="1"/>
    </row>
    <row r="57" spans="10:11" ht="14.25">
      <c r="J57" s="1"/>
      <c r="K57" s="1"/>
    </row>
    <row r="58" spans="10:11" ht="14.25">
      <c r="J58" s="1"/>
      <c r="K58" s="1"/>
    </row>
    <row r="59" spans="10:11" ht="14.25">
      <c r="J59" s="1"/>
      <c r="K59" s="1"/>
    </row>
    <row r="60" spans="10:11" ht="14.25">
      <c r="J60" s="1"/>
      <c r="K60" s="1"/>
    </row>
    <row r="61" spans="10:11" ht="14.25">
      <c r="J61" s="1"/>
      <c r="K61" s="1"/>
    </row>
    <row r="62" spans="10:11" ht="14.25">
      <c r="J62" s="1"/>
      <c r="K62" s="1"/>
    </row>
    <row r="63" spans="10:11" ht="14.25">
      <c r="J63" s="1"/>
      <c r="K63" s="1"/>
    </row>
    <row r="64" spans="10:11" ht="14.25">
      <c r="J64" s="1"/>
      <c r="K64" s="1"/>
    </row>
    <row r="65" spans="10:11" ht="14.25">
      <c r="J65" s="1"/>
      <c r="K65" s="1"/>
    </row>
    <row r="66" spans="10:11" ht="14.25">
      <c r="J66" s="1"/>
      <c r="K66" s="1"/>
    </row>
    <row r="67" spans="10:11" ht="14.25">
      <c r="J67" s="1"/>
      <c r="K67" s="1"/>
    </row>
    <row r="68" spans="10:11" ht="14.25">
      <c r="J68" s="1"/>
      <c r="K68" s="1"/>
    </row>
    <row r="69" spans="10:11" ht="14.25">
      <c r="J69" s="1"/>
      <c r="K69" s="1"/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3" spans="10:11" ht="14.25">
      <c r="J73" s="1"/>
      <c r="K73" s="1"/>
    </row>
    <row r="74" spans="10:11" ht="14.25">
      <c r="J74" s="1"/>
      <c r="K74" s="1"/>
    </row>
    <row r="75" spans="10:11" ht="14.25">
      <c r="J75" s="1"/>
      <c r="K75" s="1"/>
    </row>
    <row r="76" spans="10:11" ht="14.25">
      <c r="J76" s="1"/>
      <c r="K76" s="1"/>
    </row>
    <row r="77" spans="10:11" ht="14.25">
      <c r="J77" s="1"/>
      <c r="K77" s="1"/>
    </row>
    <row r="78" spans="10:11" ht="14.25">
      <c r="J78" s="1"/>
      <c r="K78" s="1"/>
    </row>
    <row r="79" spans="10:11" ht="14.25">
      <c r="J79" s="1"/>
      <c r="K79" s="1"/>
    </row>
    <row r="80" spans="10:11" ht="14.25">
      <c r="J80" s="1"/>
      <c r="K80" s="1"/>
    </row>
    <row r="81" spans="10:11" ht="14.25">
      <c r="J81" s="1"/>
      <c r="K81" s="1"/>
    </row>
    <row r="82" spans="10:11" ht="14.25">
      <c r="J82" s="1"/>
      <c r="K82" s="1"/>
    </row>
    <row r="83" spans="10:11" ht="14.25">
      <c r="J83" s="1"/>
      <c r="K83" s="1"/>
    </row>
    <row r="84" spans="10:11" ht="14.25">
      <c r="J84" s="1"/>
      <c r="K84" s="1"/>
    </row>
    <row r="85" spans="10:11" ht="14.25">
      <c r="J85" s="1"/>
      <c r="K85" s="1"/>
    </row>
    <row r="86" spans="10:11" ht="14.25">
      <c r="J86" s="1"/>
      <c r="K86" s="1"/>
    </row>
    <row r="87" spans="10:11" ht="14.25">
      <c r="J87" s="1"/>
      <c r="K87" s="1"/>
    </row>
    <row r="88" spans="10:11" ht="14.25">
      <c r="J88" s="1"/>
      <c r="K88" s="1"/>
    </row>
    <row r="89" spans="10:11" ht="14.25">
      <c r="J89" s="1"/>
      <c r="K89" s="1"/>
    </row>
    <row r="90" spans="10:11" ht="14.25">
      <c r="J90" s="1"/>
      <c r="K90" s="1"/>
    </row>
    <row r="91" spans="10:11" ht="14.25">
      <c r="J91" s="1"/>
      <c r="K91" s="1"/>
    </row>
    <row r="92" spans="10:11" ht="14.25">
      <c r="J92" s="1"/>
      <c r="K92" s="1"/>
    </row>
    <row r="93" spans="10:11" ht="14.25">
      <c r="J93" s="1"/>
      <c r="K93" s="1"/>
    </row>
    <row r="94" spans="10:11" ht="14.25">
      <c r="J94" s="1"/>
      <c r="K94" s="1"/>
    </row>
    <row r="95" spans="10:11" ht="14.25">
      <c r="J95" s="1"/>
      <c r="K95" s="1"/>
    </row>
    <row r="96" spans="10:11" ht="14.25">
      <c r="J96" s="1"/>
      <c r="K96" s="1"/>
    </row>
    <row r="97" spans="10:11" ht="14.25">
      <c r="J97" s="1"/>
      <c r="K97" s="1"/>
    </row>
    <row r="98" spans="10:11" ht="14.25">
      <c r="J98" s="1"/>
      <c r="K98" s="1"/>
    </row>
    <row r="99" spans="10:11" ht="14.25">
      <c r="J99" s="1"/>
      <c r="K99" s="1"/>
    </row>
    <row r="100" spans="10:11" ht="14.25">
      <c r="J100" s="1"/>
      <c r="K100" s="1"/>
    </row>
    <row r="101" spans="10:11" ht="14.25">
      <c r="J101" s="1"/>
      <c r="K101" s="1"/>
    </row>
    <row r="102" spans="10:11" ht="14.25">
      <c r="J102" s="1"/>
      <c r="K102" s="1"/>
    </row>
    <row r="103" spans="10:11" ht="14.25">
      <c r="J103" s="1"/>
      <c r="K103" s="1"/>
    </row>
    <row r="104" spans="10:11" ht="14.25">
      <c r="J104" s="1"/>
      <c r="K104" s="1"/>
    </row>
    <row r="105" spans="10:11" ht="14.25">
      <c r="J105" s="1"/>
      <c r="K105" s="1"/>
    </row>
    <row r="106" spans="10:11" ht="14.25">
      <c r="J106" s="1"/>
      <c r="K106" s="1"/>
    </row>
    <row r="107" spans="10:11" ht="14.25">
      <c r="J107" s="1"/>
      <c r="K107" s="1"/>
    </row>
    <row r="108" spans="10:11" ht="14.25">
      <c r="J108" s="1"/>
      <c r="K108" s="1"/>
    </row>
    <row r="109" spans="10:11" ht="14.25">
      <c r="J109" s="1"/>
      <c r="K109" s="1"/>
    </row>
    <row r="110" spans="10:11" ht="14.25">
      <c r="J110" s="1"/>
      <c r="K110" s="1"/>
    </row>
    <row r="111" spans="10:11" ht="14.25">
      <c r="J111" s="1"/>
      <c r="K111" s="1"/>
    </row>
    <row r="112" spans="10:11" ht="14.25">
      <c r="J112" s="1"/>
      <c r="K112" s="1"/>
    </row>
    <row r="113" spans="10:11" ht="14.25">
      <c r="J113" s="1"/>
      <c r="K113" s="1"/>
    </row>
    <row r="114" spans="10:11" ht="14.25">
      <c r="J114" s="1"/>
      <c r="K114" s="1"/>
    </row>
    <row r="115" spans="10:11" ht="14.25">
      <c r="J115" s="1"/>
      <c r="K115" s="1"/>
    </row>
    <row r="116" spans="10:11" ht="14.25">
      <c r="J116" s="1"/>
      <c r="K116" s="1"/>
    </row>
    <row r="117" spans="10:11" ht="14.25">
      <c r="J117" s="1"/>
      <c r="K117" s="1"/>
    </row>
    <row r="118" spans="10:11" ht="14.25">
      <c r="J118" s="1"/>
      <c r="K118" s="1"/>
    </row>
    <row r="119" spans="10:11" ht="14.25">
      <c r="J119" s="1"/>
      <c r="K119" s="1"/>
    </row>
    <row r="120" spans="10:11" ht="14.25">
      <c r="J120" s="1"/>
      <c r="K120" s="1"/>
    </row>
    <row r="121" spans="10:11" ht="14.25">
      <c r="J121" s="1"/>
      <c r="K121" s="1"/>
    </row>
    <row r="122" spans="10:11" ht="14.25">
      <c r="J122" s="1"/>
      <c r="K122" s="1"/>
    </row>
    <row r="123" spans="10:11" ht="14.25">
      <c r="J123" s="1"/>
      <c r="K123" s="1"/>
    </row>
    <row r="124" spans="10:11" ht="14.25">
      <c r="J124" s="1"/>
      <c r="K124" s="1"/>
    </row>
    <row r="125" spans="10:11" ht="14.25">
      <c r="J125" s="1"/>
      <c r="K125" s="1"/>
    </row>
  </sheetData>
  <sheetProtection sheet="1" objects="1" scenarios="1"/>
  <mergeCells count="20">
    <mergeCell ref="B6:H6"/>
    <mergeCell ref="B43:I43"/>
    <mergeCell ref="B1:I1"/>
    <mergeCell ref="B2:I2"/>
    <mergeCell ref="B4:I4"/>
    <mergeCell ref="I7:I9"/>
    <mergeCell ref="B7:B9"/>
    <mergeCell ref="C7:C9"/>
    <mergeCell ref="D7:D9"/>
    <mergeCell ref="E7:E9"/>
    <mergeCell ref="B52:I52"/>
    <mergeCell ref="G7:G9"/>
    <mergeCell ref="B42:I42"/>
    <mergeCell ref="H8:H9"/>
    <mergeCell ref="F7:F9"/>
    <mergeCell ref="B51:I51"/>
    <mergeCell ref="B45:I45"/>
    <mergeCell ref="F46:G46"/>
    <mergeCell ref="F47:G47"/>
    <mergeCell ref="B46:D46"/>
  </mergeCells>
  <printOptions horizontalCentered="1"/>
  <pageMargins left="0.5905511811023623" right="0.75" top="0.1968503937007874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1121111"/>
  <dimension ref="A1:L125"/>
  <sheetViews>
    <sheetView zoomScaleSheetLayoutView="100" workbookViewId="0" topLeftCell="A29">
      <selection activeCell="H13" sqref="H13"/>
    </sheetView>
  </sheetViews>
  <sheetFormatPr defaultColWidth="9.140625" defaultRowHeight="12.75"/>
  <cols>
    <col min="1" max="1" width="2.57421875" style="13" customWidth="1"/>
    <col min="2" max="2" width="5.7109375" style="13" customWidth="1"/>
    <col min="3" max="3" width="9.421875" style="10" customWidth="1"/>
    <col min="4" max="4" width="12.421875" style="10" customWidth="1"/>
    <col min="5" max="5" width="9.8515625" style="10" customWidth="1"/>
    <col min="6" max="6" width="10.00390625" style="11" customWidth="1"/>
    <col min="7" max="7" width="8.8515625" style="11" customWidth="1"/>
    <col min="8" max="8" width="17.140625" style="12" customWidth="1"/>
    <col min="9" max="9" width="14.421875" style="13" customWidth="1"/>
    <col min="10" max="10" width="13.8515625" style="0" hidden="1" customWidth="1"/>
    <col min="11" max="11" width="11.00390625" style="0" hidden="1" customWidth="1"/>
    <col min="12" max="12" width="9.140625" style="0" hidden="1" customWidth="1"/>
  </cols>
  <sheetData>
    <row r="1" spans="2:9" ht="19.5" customHeight="1">
      <c r="B1" s="107" t="s">
        <v>40</v>
      </c>
      <c r="C1" s="107"/>
      <c r="D1" s="107"/>
      <c r="E1" s="107"/>
      <c r="F1" s="107"/>
      <c r="G1" s="107"/>
      <c r="H1" s="107"/>
      <c r="I1" s="107"/>
    </row>
    <row r="2" spans="2:9" ht="15">
      <c r="B2" s="107" t="s">
        <v>39</v>
      </c>
      <c r="C2" s="107"/>
      <c r="D2" s="107"/>
      <c r="E2" s="107"/>
      <c r="F2" s="107"/>
      <c r="G2" s="107"/>
      <c r="H2" s="107"/>
      <c r="I2" s="107"/>
    </row>
    <row r="3" spans="2:9" ht="14.25" customHeight="1">
      <c r="B3" s="60"/>
      <c r="C3" s="61"/>
      <c r="D3" s="61"/>
      <c r="E3" s="61"/>
      <c r="F3" s="63"/>
      <c r="G3" s="63"/>
      <c r="H3" s="64"/>
      <c r="I3" s="60"/>
    </row>
    <row r="4" spans="2:9" ht="18.75">
      <c r="B4" s="107" t="s">
        <v>72</v>
      </c>
      <c r="C4" s="107"/>
      <c r="D4" s="107"/>
      <c r="E4" s="107"/>
      <c r="F4" s="107"/>
      <c r="G4" s="107"/>
      <c r="H4" s="107"/>
      <c r="I4" s="107"/>
    </row>
    <row r="5" spans="2:11" ht="12" customHeight="1">
      <c r="B5" s="60"/>
      <c r="C5" s="61"/>
      <c r="D5" s="61"/>
      <c r="E5" s="61"/>
      <c r="F5" s="63"/>
      <c r="G5" s="63"/>
      <c r="H5" s="64"/>
      <c r="I5" s="37" t="str">
        <f>posto1!I5</f>
        <v>ANO: 2008</v>
      </c>
      <c r="J5" s="6"/>
      <c r="K5" s="1"/>
    </row>
    <row r="6" spans="2:11" ht="15.75">
      <c r="B6" s="123" t="s">
        <v>45</v>
      </c>
      <c r="C6" s="123"/>
      <c r="D6" s="123"/>
      <c r="E6" s="123"/>
      <c r="F6" s="123"/>
      <c r="G6" s="123"/>
      <c r="H6" s="123"/>
      <c r="I6" s="37" t="str">
        <f>posto1!I6</f>
        <v>MÊS: Abril</v>
      </c>
      <c r="J6" s="3"/>
      <c r="K6" s="1"/>
    </row>
    <row r="7" spans="2:9" ht="28.5" customHeight="1">
      <c r="B7" s="111" t="s">
        <v>0</v>
      </c>
      <c r="C7" s="114" t="s">
        <v>32</v>
      </c>
      <c r="D7" s="120" t="s">
        <v>37</v>
      </c>
      <c r="E7" s="120" t="s">
        <v>33</v>
      </c>
      <c r="F7" s="102" t="s">
        <v>34</v>
      </c>
      <c r="G7" s="120" t="s">
        <v>38</v>
      </c>
      <c r="H7" s="65" t="s">
        <v>35</v>
      </c>
      <c r="I7" s="108" t="s">
        <v>1</v>
      </c>
    </row>
    <row r="8" spans="2:9" ht="15.75" customHeight="1">
      <c r="B8" s="112"/>
      <c r="C8" s="115"/>
      <c r="D8" s="136"/>
      <c r="E8" s="121"/>
      <c r="F8" s="103"/>
      <c r="G8" s="136"/>
      <c r="H8" s="129" t="s">
        <v>64</v>
      </c>
      <c r="I8" s="109"/>
    </row>
    <row r="9" spans="2:9" ht="25.5" customHeight="1">
      <c r="B9" s="113"/>
      <c r="C9" s="116"/>
      <c r="D9" s="137"/>
      <c r="E9" s="122"/>
      <c r="F9" s="134"/>
      <c r="G9" s="137"/>
      <c r="H9" s="130"/>
      <c r="I9" s="110"/>
    </row>
    <row r="10" spans="1:12" s="4" customFormat="1" ht="14.25" customHeight="1">
      <c r="A10" s="13"/>
      <c r="B10" s="66" t="s">
        <v>2</v>
      </c>
      <c r="C10" s="38">
        <f>IF(posto1!C10="","",posto1!C10+4)</f>
        <v>190</v>
      </c>
      <c r="D10" s="56">
        <v>36579.81</v>
      </c>
      <c r="E10" s="57">
        <v>0.1404</v>
      </c>
      <c r="F10" s="57">
        <v>0.1409</v>
      </c>
      <c r="G10" s="68">
        <f>IF(D10="","",IF(D12&lt;&gt;"",ROUND(D12-D10,1),IF(D13&lt;&gt;"",ROUND(D13-D10,1),IF(D14&lt;&gt;"",ROUND(D14-D10,1),IF(D15&lt;&gt;"",ROUND(D15-D10,1),IF(D16&lt;&gt;"",ROUND(D16-D10,1),""))))))</f>
        <v>37.4</v>
      </c>
      <c r="H10" s="94">
        <f>IF(C10="","",IF(G10&lt;34.9,"-",ROUND((F10-E10)/G10*10^6,0)))</f>
        <v>13</v>
      </c>
      <c r="I10" s="70">
        <f>IF(G10&lt;35,"",IF(C10="","",IF(H10&lt;=50,"","(2)")))</f>
      </c>
      <c r="J10" s="8">
        <f>IF(I10="(2)",1,0)</f>
        <v>0</v>
      </c>
      <c r="K10" s="29">
        <f aca="true" t="shared" si="0" ref="K10:K40">IF(H10="-","0",IF(H10="",0,1))</f>
        <v>1</v>
      </c>
      <c r="L10" s="29" t="e">
        <f>IF(#REF!="-","0",IF(#REF!="",0,1))</f>
        <v>#REF!</v>
      </c>
    </row>
    <row r="11" spans="1:12" s="4" customFormat="1" ht="14.25" customHeight="1">
      <c r="A11" s="13"/>
      <c r="B11" s="71" t="s">
        <v>3</v>
      </c>
      <c r="C11" s="38">
        <f>IF(posto1!C11="","",posto1!C11+4)</f>
      </c>
      <c r="D11" s="51"/>
      <c r="E11" s="52"/>
      <c r="F11" s="52"/>
      <c r="G11" s="68">
        <f>IF(D11="","",IF(D13&lt;&gt;"",ROUND(D13-D11,1),IF(D14&lt;&gt;"",ROUND(D14-D11,1),IF(D15&lt;&gt;"",ROUND(D15-D11,1),IF(D16&lt;&gt;"",ROUND(D16-D11,1),IF(D17&lt;&gt;"",ROUND(D17-D11,1),IF(D18&lt;&gt;"",ROUND(D18-D11,1),"")))))))</f>
      </c>
      <c r="H11" s="95">
        <f>IF(C11="","",IF(G11&lt;34.9,"-",ROUND((F11-E11)/G11*10^6,0)))</f>
      </c>
      <c r="I11" s="101"/>
      <c r="J11" s="8">
        <f aca="true" t="shared" si="1" ref="J11:J40">IF(I11="(2)",1,0)</f>
        <v>0</v>
      </c>
      <c r="K11" s="29">
        <f t="shared" si="0"/>
        <v>0</v>
      </c>
      <c r="L11" s="29" t="e">
        <f>IF(#REF!="-","0",IF(#REF!="",0,1))</f>
        <v>#REF!</v>
      </c>
    </row>
    <row r="12" spans="1:12" s="4" customFormat="1" ht="14.25" customHeight="1">
      <c r="A12" s="13"/>
      <c r="B12" s="71" t="s">
        <v>4</v>
      </c>
      <c r="C12" s="38">
        <f>IF(posto1!C12="","",posto1!C12+4)</f>
        <v>195</v>
      </c>
      <c r="D12" s="51">
        <v>36617.2</v>
      </c>
      <c r="E12" s="52">
        <v>0.1433</v>
      </c>
      <c r="F12" s="52">
        <v>0.1443</v>
      </c>
      <c r="G12" s="68">
        <f aca="true" t="shared" si="2" ref="G12:G33">IF(D12="","",IF(D14&lt;&gt;"",ROUND(D14-D12,1),IF(D15&lt;&gt;"",ROUND(D15-D12,1),IF(D16&lt;&gt;"",ROUND(D16-D12,1),IF(D17&lt;&gt;"",ROUND(D17-D12,1),IF(D18&lt;&gt;"",ROUND(D18-D12,1),IF(D19&lt;&gt;"",ROUND(D19-D12,1),"")))))))</f>
        <v>22.6</v>
      </c>
      <c r="H12" s="69">
        <f>IF(C12="","",IF(G12&lt;20.9,"-",ROUND((F12-E12)/G12*10^6,0)))</f>
        <v>44</v>
      </c>
      <c r="I12" s="70">
        <f aca="true" t="shared" si="3" ref="I12:I39">IF(G12&lt;35,"",IF(C12="","",IF(H12&lt;=50,"","(2)")))</f>
      </c>
      <c r="J12" s="8">
        <f t="shared" si="1"/>
        <v>0</v>
      </c>
      <c r="K12" s="29">
        <f t="shared" si="0"/>
        <v>1</v>
      </c>
      <c r="L12" s="29" t="e">
        <f>IF(#REF!="-","0",IF(#REF!="",0,1))</f>
        <v>#REF!</v>
      </c>
    </row>
    <row r="13" spans="1:12" s="4" customFormat="1" ht="14.25" customHeight="1">
      <c r="A13" s="13"/>
      <c r="B13" s="71" t="s">
        <v>5</v>
      </c>
      <c r="C13" s="38">
        <f>IF(posto1!C13="","",posto1!C13+4)</f>
      </c>
      <c r="D13" s="51"/>
      <c r="E13" s="52"/>
      <c r="F13" s="52"/>
      <c r="G13" s="68">
        <f t="shared" si="2"/>
      </c>
      <c r="H13" s="69">
        <f aca="true" t="shared" si="4" ref="H13:H40">IF(C13="","",IF(G13&lt;34.9,"-",ROUND((F13-E13)/G13*10^6,0)))</f>
      </c>
      <c r="I13" s="70">
        <f t="shared" si="3"/>
      </c>
      <c r="J13" s="8">
        <f t="shared" si="1"/>
        <v>0</v>
      </c>
      <c r="K13" s="29">
        <f t="shared" si="0"/>
        <v>0</v>
      </c>
      <c r="L13" s="29" t="e">
        <f>IF(#REF!="-","0",IF(#REF!="",0,1))</f>
        <v>#REF!</v>
      </c>
    </row>
    <row r="14" spans="1:12" s="4" customFormat="1" ht="14.25" customHeight="1">
      <c r="A14" s="13"/>
      <c r="B14" s="71" t="s">
        <v>6</v>
      </c>
      <c r="C14" s="38">
        <f>IF(posto1!C14="","",posto1!C14+4)</f>
        <v>200</v>
      </c>
      <c r="D14" s="51">
        <v>36639.84</v>
      </c>
      <c r="E14" s="52">
        <v>0.145</v>
      </c>
      <c r="F14" s="52">
        <v>0.1469</v>
      </c>
      <c r="G14" s="68">
        <f t="shared" si="2"/>
        <v>37.4</v>
      </c>
      <c r="H14" s="69">
        <f t="shared" si="4"/>
        <v>51</v>
      </c>
      <c r="I14" s="70" t="str">
        <f t="shared" si="3"/>
        <v>(2)</v>
      </c>
      <c r="J14" s="8">
        <f t="shared" si="1"/>
        <v>1</v>
      </c>
      <c r="K14" s="29">
        <f t="shared" si="0"/>
        <v>1</v>
      </c>
      <c r="L14" s="29" t="e">
        <f>IF(#REF!="-","0",IF(#REF!="",0,1))</f>
        <v>#REF!</v>
      </c>
    </row>
    <row r="15" spans="1:12" s="4" customFormat="1" ht="14.25" customHeight="1">
      <c r="A15" s="13"/>
      <c r="B15" s="71" t="s">
        <v>7</v>
      </c>
      <c r="C15" s="38">
        <f>IF(posto1!C15="","",posto1!C15+4)</f>
      </c>
      <c r="D15" s="51"/>
      <c r="E15" s="52"/>
      <c r="F15" s="52"/>
      <c r="G15" s="68">
        <f>IF(D15="","",IF(D17&lt;&gt;"",ROUND(D17-D15,1),IF(D18&lt;&gt;"",ROUND(D18-D15,1),IF(D19&lt;&gt;"",ROUND(D19-D15,1),IF(D20&lt;&gt;"",ROUND(D20-D15,1),IF(D21&lt;&gt;"",ROUND(D21-D15,1),IF(C22&lt;&gt;"",ROUND(C22-D15,1),"")))))))</f>
      </c>
      <c r="H15" s="69">
        <f t="shared" si="4"/>
      </c>
      <c r="I15" s="70">
        <f t="shared" si="3"/>
      </c>
      <c r="J15" s="8">
        <f t="shared" si="1"/>
        <v>0</v>
      </c>
      <c r="K15" s="29">
        <f t="shared" si="0"/>
        <v>0</v>
      </c>
      <c r="L15" s="29" t="e">
        <f>IF(#REF!="-","0",IF(#REF!="",0,1))</f>
        <v>#REF!</v>
      </c>
    </row>
    <row r="16" spans="1:12" s="4" customFormat="1" ht="14.25" customHeight="1">
      <c r="A16" s="13"/>
      <c r="B16" s="71" t="s">
        <v>8</v>
      </c>
      <c r="C16" s="38">
        <f>IF(posto1!C16="","",posto1!C16+4)</f>
      </c>
      <c r="D16" s="51"/>
      <c r="E16" s="52"/>
      <c r="F16" s="52"/>
      <c r="G16" s="68">
        <f>IF(D16="","",IF(D18&lt;&gt;"",ROUND(D18-D16,1),IF(D19&lt;&gt;"",ROUND(D19-D16,1),IF(D20&lt;&gt;"",ROUND(D20-D16,1),IF(D21&lt;&gt;"",ROUND(D21-D16,1),IF(C22&lt;&gt;"",ROUND(C22-D16,1),IF(D23&lt;&gt;"",ROUND(D23-D16,1),"")))))))</f>
      </c>
      <c r="H16" s="69">
        <f t="shared" si="4"/>
      </c>
      <c r="I16" s="70">
        <f t="shared" si="3"/>
      </c>
      <c r="J16" s="8">
        <f t="shared" si="1"/>
        <v>0</v>
      </c>
      <c r="K16" s="29">
        <f t="shared" si="0"/>
        <v>0</v>
      </c>
      <c r="L16" s="29" t="e">
        <f>IF(#REF!="-","0",IF(#REF!="",0,1))</f>
        <v>#REF!</v>
      </c>
    </row>
    <row r="17" spans="1:12" s="4" customFormat="1" ht="14.25" customHeight="1">
      <c r="A17" s="13"/>
      <c r="B17" s="71" t="s">
        <v>9</v>
      </c>
      <c r="C17" s="38">
        <f>IF(posto1!C17="","",posto1!C17+4)</f>
        <v>205</v>
      </c>
      <c r="D17" s="51">
        <v>36677.19</v>
      </c>
      <c r="E17" s="52">
        <v>0.1478</v>
      </c>
      <c r="F17" s="52">
        <v>0.1486</v>
      </c>
      <c r="G17" s="68">
        <f aca="true" t="shared" si="5" ref="G17:G23">IF(D17="","",IF(D19&lt;&gt;"",ROUND(D19-D17,1),IF(D20&lt;&gt;"",ROUND(D20-D17,1),IF(D21&lt;&gt;"",ROUND(D21-D17,1),IF(D22&lt;&gt;"",ROUND(D22-D17,1),IF(C23&lt;&gt;"",ROUND(C23-D17,1),IF(D24&lt;&gt;"",ROUND(D24-D17,1),"")))))))</f>
        <v>37.6</v>
      </c>
      <c r="H17" s="69">
        <f t="shared" si="4"/>
        <v>21</v>
      </c>
      <c r="I17" s="70">
        <f t="shared" si="3"/>
      </c>
      <c r="J17" s="8">
        <f t="shared" si="1"/>
        <v>0</v>
      </c>
      <c r="K17" s="29">
        <f t="shared" si="0"/>
        <v>1</v>
      </c>
      <c r="L17" s="29" t="e">
        <f>IF(#REF!="-","0",IF(#REF!="",0,1))</f>
        <v>#REF!</v>
      </c>
    </row>
    <row r="18" spans="1:12" s="4" customFormat="1" ht="14.25" customHeight="1">
      <c r="A18" s="13"/>
      <c r="B18" s="71" t="s">
        <v>10</v>
      </c>
      <c r="C18" s="38">
        <f>IF(posto1!C18="","",posto1!C18+4)</f>
      </c>
      <c r="D18" s="51"/>
      <c r="E18" s="52"/>
      <c r="F18" s="52"/>
      <c r="G18" s="68">
        <f t="shared" si="5"/>
      </c>
      <c r="H18" s="95">
        <f t="shared" si="4"/>
      </c>
      <c r="I18" s="70">
        <f t="shared" si="3"/>
      </c>
      <c r="J18" s="8">
        <f t="shared" si="1"/>
        <v>0</v>
      </c>
      <c r="K18" s="29">
        <f t="shared" si="0"/>
        <v>0</v>
      </c>
      <c r="L18" s="29" t="e">
        <f>IF(#REF!="-","0",IF(#REF!="",0,1))</f>
        <v>#REF!</v>
      </c>
    </row>
    <row r="19" spans="1:12" s="4" customFormat="1" ht="14.25" customHeight="1">
      <c r="A19" s="13"/>
      <c r="B19" s="71" t="s">
        <v>11</v>
      </c>
      <c r="C19" s="38">
        <f>IF(posto1!C19="","",posto1!C19+4)</f>
        <v>210</v>
      </c>
      <c r="D19" s="51">
        <v>36714.77</v>
      </c>
      <c r="E19" s="52">
        <v>0.1485</v>
      </c>
      <c r="F19" s="53">
        <v>0.149</v>
      </c>
      <c r="G19" s="68">
        <f t="shared" si="5"/>
        <v>37.5</v>
      </c>
      <c r="H19" s="69">
        <f t="shared" si="4"/>
        <v>13</v>
      </c>
      <c r="I19" s="70">
        <f t="shared" si="3"/>
      </c>
      <c r="J19" s="8">
        <f t="shared" si="1"/>
        <v>0</v>
      </c>
      <c r="K19" s="29">
        <f t="shared" si="0"/>
        <v>1</v>
      </c>
      <c r="L19" s="29" t="e">
        <f>IF(#REF!="-","0",IF(#REF!="",0,1))</f>
        <v>#REF!</v>
      </c>
    </row>
    <row r="20" spans="1:12" s="4" customFormat="1" ht="14.25" customHeight="1">
      <c r="A20" s="13"/>
      <c r="B20" s="71" t="s">
        <v>12</v>
      </c>
      <c r="C20" s="38">
        <f>IF(posto1!C20="","",posto1!C20+4)</f>
      </c>
      <c r="D20" s="51"/>
      <c r="E20" s="52"/>
      <c r="F20" s="52"/>
      <c r="G20" s="68">
        <f t="shared" si="5"/>
      </c>
      <c r="H20" s="69">
        <f>IF(C20="","",IF(G20&lt;30.9,"-",ROUND((F20-E20)/G20*10^6,0)))</f>
      </c>
      <c r="I20" s="70">
        <f t="shared" si="3"/>
      </c>
      <c r="J20" s="8">
        <f t="shared" si="1"/>
        <v>0</v>
      </c>
      <c r="K20" s="29">
        <f t="shared" si="0"/>
        <v>0</v>
      </c>
      <c r="L20" s="29" t="e">
        <f>IF(#REF!="-","0",IF(#REF!="",0,1))</f>
        <v>#REF!</v>
      </c>
    </row>
    <row r="21" spans="1:12" s="4" customFormat="1" ht="14.25" customHeight="1">
      <c r="A21" s="13"/>
      <c r="B21" s="71" t="s">
        <v>13</v>
      </c>
      <c r="C21" s="38">
        <f>IF(posto1!C21="","",posto1!C21+4)</f>
        <v>215</v>
      </c>
      <c r="D21" s="51">
        <v>36752.28</v>
      </c>
      <c r="E21" s="52">
        <v>0.1405</v>
      </c>
      <c r="F21" s="52">
        <v>0.1417</v>
      </c>
      <c r="G21" s="68">
        <f t="shared" si="5"/>
        <v>37.3</v>
      </c>
      <c r="H21" s="69">
        <f t="shared" si="4"/>
        <v>32</v>
      </c>
      <c r="I21" s="70">
        <f t="shared" si="3"/>
      </c>
      <c r="J21" s="8">
        <f t="shared" si="1"/>
        <v>0</v>
      </c>
      <c r="K21" s="29">
        <f t="shared" si="0"/>
        <v>1</v>
      </c>
      <c r="L21" s="29" t="e">
        <f>IF(#REF!="-","0",IF(#REF!="",0,1))</f>
        <v>#REF!</v>
      </c>
    </row>
    <row r="22" spans="1:12" s="4" customFormat="1" ht="14.25" customHeight="1">
      <c r="A22" s="13"/>
      <c r="B22" s="71" t="s">
        <v>14</v>
      </c>
      <c r="C22" s="38">
        <f>IF(posto1!C22="","",posto1!C22+4)</f>
      </c>
      <c r="D22" s="58"/>
      <c r="E22" s="52"/>
      <c r="F22" s="52"/>
      <c r="G22" s="68">
        <f t="shared" si="5"/>
      </c>
      <c r="H22" s="69">
        <f t="shared" si="4"/>
      </c>
      <c r="I22" s="70">
        <f t="shared" si="3"/>
      </c>
      <c r="J22" s="8">
        <f t="shared" si="1"/>
        <v>0</v>
      </c>
      <c r="K22" s="29">
        <f t="shared" si="0"/>
        <v>0</v>
      </c>
      <c r="L22" s="29" t="e">
        <f>IF(#REF!="-","0",IF(#REF!="",0,1))</f>
        <v>#REF!</v>
      </c>
    </row>
    <row r="23" spans="1:12" s="4" customFormat="1" ht="14.25" customHeight="1">
      <c r="A23" s="13"/>
      <c r="B23" s="71" t="s">
        <v>15</v>
      </c>
      <c r="C23" s="38">
        <f>IF(posto1!C23="","",posto1!C23+4)</f>
      </c>
      <c r="D23" s="51"/>
      <c r="E23" s="52"/>
      <c r="F23" s="52"/>
      <c r="G23" s="68">
        <f t="shared" si="5"/>
      </c>
      <c r="H23" s="69">
        <f t="shared" si="4"/>
      </c>
      <c r="I23" s="70">
        <f t="shared" si="3"/>
      </c>
      <c r="J23" s="8">
        <f t="shared" si="1"/>
        <v>0</v>
      </c>
      <c r="K23" s="29">
        <f t="shared" si="0"/>
        <v>0</v>
      </c>
      <c r="L23" s="29" t="e">
        <f>IF(#REF!="-","0",IF(#REF!="",0,1))</f>
        <v>#REF!</v>
      </c>
    </row>
    <row r="24" spans="1:12" s="4" customFormat="1" ht="14.25" customHeight="1">
      <c r="A24" s="13"/>
      <c r="B24" s="71" t="s">
        <v>16</v>
      </c>
      <c r="C24" s="38">
        <f>IF(posto1!C24="","",posto1!C24+4)</f>
        <v>220</v>
      </c>
      <c r="D24" s="51">
        <v>36789.57</v>
      </c>
      <c r="E24" s="52">
        <v>0.15</v>
      </c>
      <c r="F24" s="52">
        <v>0.1516</v>
      </c>
      <c r="G24" s="68">
        <f t="shared" si="2"/>
        <v>34.8</v>
      </c>
      <c r="H24" s="69" t="str">
        <f t="shared" si="4"/>
        <v>-</v>
      </c>
      <c r="I24" s="70">
        <f t="shared" si="3"/>
      </c>
      <c r="J24" s="8">
        <f t="shared" si="1"/>
        <v>0</v>
      </c>
      <c r="K24" s="29" t="str">
        <f t="shared" si="0"/>
        <v>0</v>
      </c>
      <c r="L24" s="29" t="e">
        <f>IF(#REF!="-","0",IF(#REF!="",0,1))</f>
        <v>#REF!</v>
      </c>
    </row>
    <row r="25" spans="1:12" s="4" customFormat="1" ht="14.25" customHeight="1">
      <c r="A25" s="13"/>
      <c r="B25" s="71" t="s">
        <v>17</v>
      </c>
      <c r="C25" s="38">
        <f>IF(posto1!C25="","",posto1!C25+4)</f>
      </c>
      <c r="D25" s="51"/>
      <c r="E25" s="52"/>
      <c r="F25" s="52"/>
      <c r="G25" s="68">
        <f t="shared" si="2"/>
      </c>
      <c r="H25" s="69">
        <f t="shared" si="4"/>
      </c>
      <c r="I25" s="70">
        <f t="shared" si="3"/>
      </c>
      <c r="J25" s="8">
        <f t="shared" si="1"/>
        <v>0</v>
      </c>
      <c r="K25" s="29">
        <f t="shared" si="0"/>
        <v>0</v>
      </c>
      <c r="L25" s="29" t="e">
        <f>IF(#REF!="-","0",IF(#REF!="",0,1))</f>
        <v>#REF!</v>
      </c>
    </row>
    <row r="26" spans="1:12" s="4" customFormat="1" ht="14.25" customHeight="1">
      <c r="A26" s="13"/>
      <c r="B26" s="71" t="s">
        <v>18</v>
      </c>
      <c r="C26" s="38">
        <f>IF(posto1!C26="","",posto1!C26+4)</f>
        <v>225</v>
      </c>
      <c r="D26" s="51">
        <v>36824.4</v>
      </c>
      <c r="E26" s="53">
        <v>0.1476</v>
      </c>
      <c r="F26" s="53">
        <v>0.1489</v>
      </c>
      <c r="G26" s="68">
        <f t="shared" si="2"/>
        <v>37.6</v>
      </c>
      <c r="H26" s="69">
        <f t="shared" si="4"/>
        <v>35</v>
      </c>
      <c r="I26" s="70">
        <f t="shared" si="3"/>
      </c>
      <c r="J26" s="8">
        <f t="shared" si="1"/>
        <v>0</v>
      </c>
      <c r="K26" s="29">
        <f t="shared" si="0"/>
        <v>1</v>
      </c>
      <c r="L26" s="29" t="e">
        <f>IF(#REF!="-","0",IF(#REF!="",0,1))</f>
        <v>#REF!</v>
      </c>
    </row>
    <row r="27" spans="1:12" s="4" customFormat="1" ht="14.25" customHeight="1">
      <c r="A27" s="13"/>
      <c r="B27" s="71" t="s">
        <v>19</v>
      </c>
      <c r="C27" s="38">
        <f>IF(posto1!C27="","",posto1!C27+4)</f>
      </c>
      <c r="D27" s="51"/>
      <c r="E27" s="52"/>
      <c r="F27" s="52"/>
      <c r="G27" s="68">
        <f t="shared" si="2"/>
      </c>
      <c r="H27" s="69">
        <f t="shared" si="4"/>
      </c>
      <c r="I27" s="70">
        <f t="shared" si="3"/>
      </c>
      <c r="J27" s="8">
        <f t="shared" si="1"/>
        <v>0</v>
      </c>
      <c r="K27" s="29">
        <f t="shared" si="0"/>
        <v>0</v>
      </c>
      <c r="L27" s="29" t="e">
        <f>IF(#REF!="-","0",IF(#REF!="",0,1))</f>
        <v>#REF!</v>
      </c>
    </row>
    <row r="28" spans="1:12" s="4" customFormat="1" ht="14.25" customHeight="1">
      <c r="A28" s="13"/>
      <c r="B28" s="71" t="s">
        <v>20</v>
      </c>
      <c r="C28" s="38">
        <f>IF(posto1!C28="","",posto1!C28+4)</f>
        <v>230</v>
      </c>
      <c r="D28" s="51">
        <v>36862.01</v>
      </c>
      <c r="E28" s="52">
        <v>0.1413</v>
      </c>
      <c r="F28" s="52">
        <v>0.1419</v>
      </c>
      <c r="G28" s="68">
        <f t="shared" si="2"/>
        <v>37.8</v>
      </c>
      <c r="H28" s="69">
        <f t="shared" si="4"/>
        <v>16</v>
      </c>
      <c r="I28" s="70">
        <f t="shared" si="3"/>
      </c>
      <c r="J28" s="8">
        <f t="shared" si="1"/>
        <v>0</v>
      </c>
      <c r="K28" s="29">
        <f t="shared" si="0"/>
        <v>1</v>
      </c>
      <c r="L28" s="29" t="e">
        <f>IF(#REF!="-","0",IF(#REF!="",0,1))</f>
        <v>#REF!</v>
      </c>
    </row>
    <row r="29" spans="1:12" s="4" customFormat="1" ht="14.25" customHeight="1">
      <c r="A29" s="13"/>
      <c r="B29" s="71" t="s">
        <v>21</v>
      </c>
      <c r="C29" s="38">
        <f>IF(posto1!C29="","",posto1!C29+4)</f>
      </c>
      <c r="D29" s="51"/>
      <c r="E29" s="52"/>
      <c r="F29" s="52"/>
      <c r="G29" s="68">
        <f t="shared" si="2"/>
      </c>
      <c r="H29" s="69">
        <f t="shared" si="4"/>
      </c>
      <c r="I29" s="70">
        <f t="shared" si="3"/>
      </c>
      <c r="J29" s="8">
        <f t="shared" si="1"/>
        <v>0</v>
      </c>
      <c r="K29" s="29">
        <f t="shared" si="0"/>
        <v>0</v>
      </c>
      <c r="L29" s="29" t="e">
        <f>IF(#REF!="-","0",IF(#REF!="",0,1))</f>
        <v>#REF!</v>
      </c>
    </row>
    <row r="30" spans="1:12" s="4" customFormat="1" ht="14.25" customHeight="1">
      <c r="A30" s="13"/>
      <c r="B30" s="71" t="s">
        <v>22</v>
      </c>
      <c r="C30" s="38">
        <f>IF(posto1!C30="","",posto1!C30+4)</f>
      </c>
      <c r="D30" s="51"/>
      <c r="E30" s="52"/>
      <c r="F30" s="52"/>
      <c r="G30" s="68">
        <f t="shared" si="2"/>
      </c>
      <c r="H30" s="69">
        <f t="shared" si="4"/>
      </c>
      <c r="I30" s="70">
        <f t="shared" si="3"/>
      </c>
      <c r="J30" s="8">
        <f t="shared" si="1"/>
        <v>0</v>
      </c>
      <c r="K30" s="29">
        <f t="shared" si="0"/>
        <v>0</v>
      </c>
      <c r="L30" s="29" t="e">
        <f>IF(#REF!="-","0",IF(#REF!="",0,1))</f>
        <v>#REF!</v>
      </c>
    </row>
    <row r="31" spans="1:12" s="4" customFormat="1" ht="14.25" customHeight="1">
      <c r="A31" s="13"/>
      <c r="B31" s="71" t="s">
        <v>23</v>
      </c>
      <c r="C31" s="38">
        <f>IF(posto1!C31="","",posto1!C31+4)</f>
        <v>235</v>
      </c>
      <c r="D31" s="51">
        <v>36899.79</v>
      </c>
      <c r="E31" s="52">
        <v>0.1422</v>
      </c>
      <c r="F31" s="52">
        <v>0.1433</v>
      </c>
      <c r="G31" s="68">
        <f t="shared" si="2"/>
        <v>37.5</v>
      </c>
      <c r="H31" s="69">
        <f t="shared" si="4"/>
        <v>29</v>
      </c>
      <c r="I31" s="70">
        <f t="shared" si="3"/>
      </c>
      <c r="J31" s="8">
        <f t="shared" si="1"/>
        <v>0</v>
      </c>
      <c r="K31" s="29">
        <f t="shared" si="0"/>
        <v>1</v>
      </c>
      <c r="L31" s="29" t="e">
        <f>IF(#REF!="-","0",IF(#REF!="",0,1))</f>
        <v>#REF!</v>
      </c>
    </row>
    <row r="32" spans="1:12" s="4" customFormat="1" ht="14.25" customHeight="1">
      <c r="A32" s="13"/>
      <c r="B32" s="71" t="s">
        <v>24</v>
      </c>
      <c r="C32" s="38">
        <f>IF(posto1!C32="","",posto1!C32+4)</f>
      </c>
      <c r="D32" s="51"/>
      <c r="E32" s="52"/>
      <c r="F32" s="52"/>
      <c r="G32" s="68">
        <f t="shared" si="2"/>
      </c>
      <c r="H32" s="69">
        <f t="shared" si="4"/>
      </c>
      <c r="I32" s="70">
        <f t="shared" si="3"/>
      </c>
      <c r="J32" s="8">
        <f t="shared" si="1"/>
        <v>0</v>
      </c>
      <c r="K32" s="29">
        <f t="shared" si="0"/>
        <v>0</v>
      </c>
      <c r="L32" s="29" t="e">
        <f>IF(#REF!="-","0",IF(#REF!="",0,1))</f>
        <v>#REF!</v>
      </c>
    </row>
    <row r="33" spans="1:12" s="4" customFormat="1" ht="14.25" customHeight="1">
      <c r="A33" s="13"/>
      <c r="B33" s="71" t="s">
        <v>25</v>
      </c>
      <c r="C33" s="38">
        <f>IF(posto1!C33="","",posto1!C33+4)</f>
        <v>240</v>
      </c>
      <c r="D33" s="51">
        <v>36937.27</v>
      </c>
      <c r="E33" s="52">
        <v>0.1388</v>
      </c>
      <c r="F33" s="52">
        <v>0.1395</v>
      </c>
      <c r="G33" s="68">
        <f t="shared" si="2"/>
        <v>37.7</v>
      </c>
      <c r="H33" s="69">
        <f t="shared" si="4"/>
        <v>19</v>
      </c>
      <c r="I33" s="70"/>
      <c r="J33" s="8">
        <f t="shared" si="1"/>
        <v>0</v>
      </c>
      <c r="K33" s="29">
        <f t="shared" si="0"/>
        <v>1</v>
      </c>
      <c r="L33" s="29" t="e">
        <f>IF(#REF!="-","0",IF(#REF!="",0,1))</f>
        <v>#REF!</v>
      </c>
    </row>
    <row r="34" spans="1:12" s="4" customFormat="1" ht="14.25" customHeight="1">
      <c r="A34" s="13"/>
      <c r="B34" s="71" t="s">
        <v>26</v>
      </c>
      <c r="C34" s="38">
        <f>IF(posto1!C34="","",posto1!C34+4)</f>
      </c>
      <c r="D34" s="51"/>
      <c r="E34" s="52"/>
      <c r="F34" s="52"/>
      <c r="G34" s="68">
        <f>IF(D34="","",IF(D36&lt;&gt;"",ROUND(D36-D34,1),IF(D37&lt;&gt;"",ROUND(D37-D34,1),IF(D38&lt;&gt;"",ROUND(D38-D34,1),ROUND('1.º totalizador do mês seguinte'!B6-posto5!D34,1)))))</f>
      </c>
      <c r="H34" s="69">
        <f t="shared" si="4"/>
      </c>
      <c r="I34" s="70">
        <f t="shared" si="3"/>
      </c>
      <c r="J34" s="8">
        <f t="shared" si="1"/>
        <v>0</v>
      </c>
      <c r="K34" s="29">
        <f t="shared" si="0"/>
        <v>0</v>
      </c>
      <c r="L34" s="29" t="e">
        <f>IF(#REF!="-","0",IF(#REF!="",0,1))</f>
        <v>#REF!</v>
      </c>
    </row>
    <row r="35" spans="1:12" s="4" customFormat="1" ht="14.25" customHeight="1">
      <c r="A35" s="13"/>
      <c r="B35" s="71" t="s">
        <v>27</v>
      </c>
      <c r="C35" s="38">
        <f>IF(posto1!C35="","",posto1!C35+4)</f>
      </c>
      <c r="D35" s="51"/>
      <c r="E35" s="52"/>
      <c r="F35" s="52"/>
      <c r="G35" s="68">
        <f>IF(D35="","",IF(D37&lt;&gt;"",ROUND(D37-D35,1),IF(D38&lt;&gt;"",ROUND(D38-D35,1),IF(D39&lt;&gt;"",ROUND(D39-D35,1),ROUND('1.º totalizador do mês seguinte'!B7-posto5!D35,1)))))</f>
      </c>
      <c r="H35" s="69">
        <f t="shared" si="4"/>
      </c>
      <c r="I35" s="70">
        <f t="shared" si="3"/>
      </c>
      <c r="J35" s="8">
        <f t="shared" si="1"/>
        <v>0</v>
      </c>
      <c r="K35" s="29">
        <f t="shared" si="0"/>
        <v>0</v>
      </c>
      <c r="L35" s="29" t="e">
        <f>IF(#REF!="-","0",IF(#REF!="",0,1))</f>
        <v>#REF!</v>
      </c>
    </row>
    <row r="36" spans="1:12" s="4" customFormat="1" ht="14.25" customHeight="1">
      <c r="A36" s="13"/>
      <c r="B36" s="71" t="s">
        <v>28</v>
      </c>
      <c r="C36" s="38">
        <f>IF(posto1!C36="","",posto1!C36+4)</f>
      </c>
      <c r="D36" s="51"/>
      <c r="E36" s="52"/>
      <c r="F36" s="53"/>
      <c r="G36" s="68">
        <f>IF(D36="","",IF(D38&lt;&gt;"",ROUND(D38-D36,1),IF(D39&lt;&gt;"",ROUND(D39-D36,1),IF(D40&lt;&gt;"",ROUND(D40-D36,1),ROUND('1.º totalizador do mês seguinte'!B8-posto5!D36,1)))))</f>
      </c>
      <c r="H36" s="69">
        <f t="shared" si="4"/>
      </c>
      <c r="I36" s="70">
        <f t="shared" si="3"/>
      </c>
      <c r="J36" s="8">
        <f t="shared" si="1"/>
        <v>0</v>
      </c>
      <c r="K36" s="29">
        <f t="shared" si="0"/>
        <v>0</v>
      </c>
      <c r="L36" s="29" t="e">
        <f>IF(#REF!="-","0",IF(#REF!="",0,1))</f>
        <v>#REF!</v>
      </c>
    </row>
    <row r="37" spans="1:12" s="4" customFormat="1" ht="14.25" customHeight="1">
      <c r="A37" s="13"/>
      <c r="B37" s="71" t="s">
        <v>29</v>
      </c>
      <c r="C37" s="38"/>
      <c r="D37" s="51"/>
      <c r="E37" s="52"/>
      <c r="F37" s="52"/>
      <c r="G37" s="68">
        <f>IF(D37="","",IF(D39&lt;&gt;"",ROUND(D39-D37,1),IF(D40&lt;&gt;"",ROUND(D40-D37,1),ROUND('1.º totalizador do mês seguinte'!$B$8-posto5!D37,1))))</f>
      </c>
      <c r="H37" s="69">
        <f t="shared" si="4"/>
      </c>
      <c r="I37" s="70">
        <f t="shared" si="3"/>
      </c>
      <c r="J37" s="8">
        <f t="shared" si="1"/>
        <v>0</v>
      </c>
      <c r="K37" s="29">
        <f t="shared" si="0"/>
        <v>0</v>
      </c>
      <c r="L37" s="29" t="e">
        <f>IF(#REF!="-","0",IF(#REF!="",0,1))</f>
        <v>#REF!</v>
      </c>
    </row>
    <row r="38" spans="1:12" s="4" customFormat="1" ht="14.25" customHeight="1">
      <c r="A38" s="13"/>
      <c r="B38" s="72">
        <v>29</v>
      </c>
      <c r="C38" s="38">
        <f>IF(posto1!C38="","",posto1!C38+4)</f>
        <v>245</v>
      </c>
      <c r="D38" s="51">
        <v>36974.93</v>
      </c>
      <c r="E38" s="52">
        <v>0.1409</v>
      </c>
      <c r="F38" s="53">
        <v>0.1415</v>
      </c>
      <c r="G38" s="68">
        <f>IF(D38="","",IF(D40&lt;&gt;"",ROUND(D40-D38,1),ROUND('1.º totalizador do mês seguinte'!$B$8-posto5!D38,1)))</f>
        <v>37.4</v>
      </c>
      <c r="H38" s="69">
        <f t="shared" si="4"/>
        <v>16</v>
      </c>
      <c r="I38" s="70">
        <f t="shared" si="3"/>
      </c>
      <c r="J38" s="8">
        <f t="shared" si="1"/>
        <v>0</v>
      </c>
      <c r="K38" s="29">
        <f t="shared" si="0"/>
        <v>1</v>
      </c>
      <c r="L38" s="29" t="e">
        <f>IF(#REF!="-","0",IF(#REF!="",0,1))</f>
        <v>#REF!</v>
      </c>
    </row>
    <row r="39" spans="1:12" s="4" customFormat="1" ht="14.25" customHeight="1">
      <c r="A39" s="13"/>
      <c r="B39" s="71" t="s">
        <v>30</v>
      </c>
      <c r="C39" s="38">
        <f>IF(posto1!C39="","",posto1!C39+4)</f>
      </c>
      <c r="D39" s="51"/>
      <c r="E39" s="52"/>
      <c r="F39" s="52"/>
      <c r="G39" s="68">
        <f>IF(D39&lt;&gt;"",ROUND('1.º totalizador do mês seguinte'!$B$8-posto5!D39,1),"")</f>
      </c>
      <c r="H39" s="69">
        <f t="shared" si="4"/>
      </c>
      <c r="I39" s="70">
        <f t="shared" si="3"/>
      </c>
      <c r="J39" s="8">
        <f t="shared" si="1"/>
        <v>0</v>
      </c>
      <c r="K39" s="29">
        <f t="shared" si="0"/>
        <v>0</v>
      </c>
      <c r="L39" s="29" t="e">
        <f>IF(#REF!="-","0",IF(#REF!="",0,1))</f>
        <v>#REF!</v>
      </c>
    </row>
    <row r="40" spans="1:12" s="4" customFormat="1" ht="14.25" customHeight="1">
      <c r="A40" s="13"/>
      <c r="B40" s="73" t="s">
        <v>31</v>
      </c>
      <c r="C40" s="39">
        <f>IF(posto1!C40="","",posto1!C40+4)</f>
      </c>
      <c r="D40" s="54"/>
      <c r="E40" s="55"/>
      <c r="F40" s="55"/>
      <c r="G40" s="74">
        <f>IF(D40&lt;&gt;"",ROUND('1.º totalizador do mês seguinte'!$B$8-posto5!D40,1),"")</f>
      </c>
      <c r="H40" s="96">
        <f t="shared" si="4"/>
      </c>
      <c r="I40" s="76">
        <f>IF(G40&lt;35,"",IF(C40="","",IF(H40&lt;=50,"","(2)")))</f>
      </c>
      <c r="J40" s="8">
        <f t="shared" si="1"/>
        <v>0</v>
      </c>
      <c r="K40" s="29">
        <f t="shared" si="0"/>
        <v>0</v>
      </c>
      <c r="L40" s="29" t="e">
        <f>IF(#REF!="-","0",IF(#REF!="",0,1))</f>
        <v>#REF!</v>
      </c>
    </row>
    <row r="41" spans="1:12" s="4" customFormat="1" ht="10.5" customHeight="1">
      <c r="A41" s="13"/>
      <c r="B41" s="77" t="s">
        <v>43</v>
      </c>
      <c r="C41" s="61"/>
      <c r="D41" s="99"/>
      <c r="E41" s="61"/>
      <c r="F41" s="63"/>
      <c r="G41" s="63"/>
      <c r="H41" s="64"/>
      <c r="I41" s="60"/>
      <c r="J41" s="5">
        <f>SUM(J10:J40)</f>
        <v>1</v>
      </c>
      <c r="K41" s="5">
        <f>SUM(K10:K40)</f>
        <v>11</v>
      </c>
      <c r="L41" s="5" t="e">
        <f>SUM(L10:L40)</f>
        <v>#REF!</v>
      </c>
    </row>
    <row r="42" spans="1:11" s="4" customFormat="1" ht="21" customHeight="1">
      <c r="A42" s="13"/>
      <c r="B42" s="127" t="s">
        <v>63</v>
      </c>
      <c r="C42" s="128"/>
      <c r="D42" s="128"/>
      <c r="E42" s="128"/>
      <c r="F42" s="128"/>
      <c r="G42" s="128"/>
      <c r="H42" s="128"/>
      <c r="I42" s="128"/>
      <c r="J42" s="2"/>
      <c r="K42" s="7"/>
    </row>
    <row r="43" spans="1:11" s="4" customFormat="1" ht="10.5" customHeight="1">
      <c r="A43" s="13"/>
      <c r="B43" s="127"/>
      <c r="C43" s="128"/>
      <c r="D43" s="128"/>
      <c r="E43" s="128"/>
      <c r="F43" s="128"/>
      <c r="G43" s="128"/>
      <c r="H43" s="128"/>
      <c r="I43" s="128"/>
      <c r="J43" s="2"/>
      <c r="K43" s="7"/>
    </row>
    <row r="44" spans="1:11" s="4" customFormat="1" ht="4.5" customHeight="1">
      <c r="A44" s="13"/>
      <c r="B44" s="78"/>
      <c r="C44" s="79"/>
      <c r="D44" s="79"/>
      <c r="E44" s="79"/>
      <c r="F44" s="79"/>
      <c r="G44" s="79"/>
      <c r="H44" s="79"/>
      <c r="I44" s="79"/>
      <c r="J44" s="2"/>
      <c r="K44" s="7"/>
    </row>
    <row r="45" spans="1:11" s="19" customFormat="1" ht="15.75" customHeight="1">
      <c r="A45" s="13"/>
      <c r="B45" s="104" t="s">
        <v>68</v>
      </c>
      <c r="C45" s="105"/>
      <c r="D45" s="105"/>
      <c r="E45" s="105"/>
      <c r="F45" s="105"/>
      <c r="G45" s="105"/>
      <c r="H45" s="105"/>
      <c r="I45" s="106"/>
      <c r="J45" s="22"/>
      <c r="K45" s="22"/>
    </row>
    <row r="46" spans="1:11" s="19" customFormat="1" ht="15.75" customHeight="1">
      <c r="A46" s="13"/>
      <c r="B46" s="125" t="s">
        <v>44</v>
      </c>
      <c r="C46" s="126"/>
      <c r="D46" s="126"/>
      <c r="E46" s="81">
        <f>K41</f>
        <v>11</v>
      </c>
      <c r="F46" s="132" t="s">
        <v>67</v>
      </c>
      <c r="G46" s="132"/>
      <c r="H46" s="82">
        <f>MAX(H10:H40)</f>
        <v>51</v>
      </c>
      <c r="I46" s="83" t="s">
        <v>41</v>
      </c>
      <c r="J46" s="22"/>
      <c r="K46" s="22"/>
    </row>
    <row r="47" spans="1:11" s="19" customFormat="1" ht="16.5" customHeight="1">
      <c r="A47" s="13"/>
      <c r="B47" s="84" t="s">
        <v>58</v>
      </c>
      <c r="C47" s="85"/>
      <c r="D47" s="97"/>
      <c r="E47" s="87">
        <f>J41</f>
        <v>1</v>
      </c>
      <c r="F47" s="133" t="s">
        <v>66</v>
      </c>
      <c r="G47" s="133"/>
      <c r="H47" s="88">
        <f>AVERAGE(H10:H40)</f>
        <v>26.272727272727273</v>
      </c>
      <c r="I47" s="83" t="s">
        <v>41</v>
      </c>
      <c r="J47" s="23"/>
      <c r="K47" s="23"/>
    </row>
    <row r="48" spans="1:11" s="19" customFormat="1" ht="15" customHeight="1">
      <c r="A48" s="13"/>
      <c r="B48" s="89"/>
      <c r="C48" s="90"/>
      <c r="D48" s="90"/>
      <c r="E48" s="90"/>
      <c r="F48" s="92"/>
      <c r="G48" s="90"/>
      <c r="H48" s="90"/>
      <c r="I48" s="93"/>
      <c r="J48" s="20"/>
      <c r="K48" s="22"/>
    </row>
    <row r="49" spans="1:11" s="19" customFormat="1" ht="15" customHeight="1">
      <c r="A49" s="13"/>
      <c r="B49" s="20"/>
      <c r="C49" s="20"/>
      <c r="D49" s="20"/>
      <c r="E49" s="20"/>
      <c r="F49" s="22"/>
      <c r="G49" s="20"/>
      <c r="H49" s="20"/>
      <c r="I49" s="20"/>
      <c r="J49" s="20"/>
      <c r="K49" s="22"/>
    </row>
    <row r="50" spans="1:12" s="19" customFormat="1" ht="11.25" customHeight="1">
      <c r="A50" s="14"/>
      <c r="B50" s="26"/>
      <c r="C50" s="26"/>
      <c r="D50" s="24"/>
      <c r="E50" s="27"/>
      <c r="F50" s="21"/>
      <c r="G50" s="20"/>
      <c r="H50" s="20"/>
      <c r="I50" s="20"/>
      <c r="J50" s="22"/>
      <c r="K50" s="22"/>
      <c r="L50" s="9"/>
    </row>
    <row r="51" spans="1:9" s="19" customFormat="1" ht="15.75" customHeight="1">
      <c r="A51" s="13"/>
      <c r="B51" s="138" t="str">
        <f>posto1!B51</f>
        <v>Vila Franca de Xira, 12 de Maio de 2008</v>
      </c>
      <c r="C51" s="138"/>
      <c r="D51" s="138"/>
      <c r="E51" s="138"/>
      <c r="F51" s="138"/>
      <c r="G51" s="138"/>
      <c r="H51" s="138"/>
      <c r="I51" s="138"/>
    </row>
    <row r="52" spans="1:12" s="4" customFormat="1" ht="15.75">
      <c r="A52" s="13"/>
      <c r="B52" s="124" t="s">
        <v>70</v>
      </c>
      <c r="C52" s="124"/>
      <c r="D52" s="124"/>
      <c r="E52" s="124"/>
      <c r="F52" s="124"/>
      <c r="G52" s="124"/>
      <c r="H52" s="124"/>
      <c r="I52" s="124"/>
      <c r="J52" s="2"/>
      <c r="K52" s="2"/>
      <c r="L52" s="2"/>
    </row>
    <row r="53" spans="2:11" ht="14.25">
      <c r="B53" s="15"/>
      <c r="C53" s="16"/>
      <c r="D53" s="16"/>
      <c r="F53" s="17"/>
      <c r="G53" s="17"/>
      <c r="H53" s="18"/>
      <c r="J53" s="1"/>
      <c r="K53" s="1"/>
    </row>
    <row r="54" spans="10:11" ht="14.25">
      <c r="J54" s="1"/>
      <c r="K54" s="1"/>
    </row>
    <row r="55" spans="10:11" ht="14.25">
      <c r="J55" s="1"/>
      <c r="K55" s="1"/>
    </row>
    <row r="56" spans="10:11" ht="14.25">
      <c r="J56" s="1"/>
      <c r="K56" s="1"/>
    </row>
    <row r="57" spans="10:11" ht="14.25">
      <c r="J57" s="1"/>
      <c r="K57" s="1"/>
    </row>
    <row r="58" spans="10:11" ht="14.25">
      <c r="J58" s="1"/>
      <c r="K58" s="1"/>
    </row>
    <row r="59" spans="10:11" ht="14.25">
      <c r="J59" s="1"/>
      <c r="K59" s="1"/>
    </row>
    <row r="60" spans="10:11" ht="14.25">
      <c r="J60" s="1"/>
      <c r="K60" s="1"/>
    </row>
    <row r="61" spans="10:11" ht="14.25">
      <c r="J61" s="1"/>
      <c r="K61" s="1"/>
    </row>
    <row r="62" spans="10:11" ht="14.25">
      <c r="J62" s="1"/>
      <c r="K62" s="1"/>
    </row>
    <row r="63" spans="10:11" ht="14.25">
      <c r="J63" s="1"/>
      <c r="K63" s="1"/>
    </row>
    <row r="64" spans="10:11" ht="14.25">
      <c r="J64" s="1"/>
      <c r="K64" s="1"/>
    </row>
    <row r="65" spans="10:11" ht="14.25">
      <c r="J65" s="1"/>
      <c r="K65" s="1"/>
    </row>
    <row r="66" spans="10:11" ht="14.25">
      <c r="J66" s="1"/>
      <c r="K66" s="1"/>
    </row>
    <row r="67" spans="10:11" ht="14.25">
      <c r="J67" s="1"/>
      <c r="K67" s="1"/>
    </row>
    <row r="68" spans="10:11" ht="14.25">
      <c r="J68" s="1"/>
      <c r="K68" s="1"/>
    </row>
    <row r="69" spans="10:11" ht="14.25">
      <c r="J69" s="1"/>
      <c r="K69" s="1"/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3" spans="10:11" ht="14.25">
      <c r="J73" s="1"/>
      <c r="K73" s="1"/>
    </row>
    <row r="74" spans="10:11" ht="14.25">
      <c r="J74" s="1"/>
      <c r="K74" s="1"/>
    </row>
    <row r="75" spans="10:11" ht="14.25">
      <c r="J75" s="1"/>
      <c r="K75" s="1"/>
    </row>
    <row r="76" spans="10:11" ht="14.25">
      <c r="J76" s="1"/>
      <c r="K76" s="1"/>
    </row>
    <row r="77" spans="10:11" ht="14.25">
      <c r="J77" s="1"/>
      <c r="K77" s="1"/>
    </row>
    <row r="78" spans="10:11" ht="14.25">
      <c r="J78" s="1"/>
      <c r="K78" s="1"/>
    </row>
    <row r="79" spans="10:11" ht="14.25">
      <c r="J79" s="1"/>
      <c r="K79" s="1"/>
    </row>
    <row r="80" spans="10:11" ht="14.25">
      <c r="J80" s="1"/>
      <c r="K80" s="1"/>
    </row>
    <row r="81" spans="10:11" ht="14.25">
      <c r="J81" s="1"/>
      <c r="K81" s="1"/>
    </row>
    <row r="82" spans="10:11" ht="14.25">
      <c r="J82" s="1"/>
      <c r="K82" s="1"/>
    </row>
    <row r="83" spans="10:11" ht="14.25">
      <c r="J83" s="1"/>
      <c r="K83" s="1"/>
    </row>
    <row r="84" spans="10:11" ht="14.25">
      <c r="J84" s="1"/>
      <c r="K84" s="1"/>
    </row>
    <row r="85" spans="10:11" ht="14.25">
      <c r="J85" s="1"/>
      <c r="K85" s="1"/>
    </row>
    <row r="86" spans="10:11" ht="14.25">
      <c r="J86" s="1"/>
      <c r="K86" s="1"/>
    </row>
    <row r="87" spans="10:11" ht="14.25">
      <c r="J87" s="1"/>
      <c r="K87" s="1"/>
    </row>
    <row r="88" spans="10:11" ht="14.25">
      <c r="J88" s="1"/>
      <c r="K88" s="1"/>
    </row>
    <row r="89" spans="10:11" ht="14.25">
      <c r="J89" s="1"/>
      <c r="K89" s="1"/>
    </row>
    <row r="90" spans="10:11" ht="14.25">
      <c r="J90" s="1"/>
      <c r="K90" s="1"/>
    </row>
    <row r="91" spans="10:11" ht="14.25">
      <c r="J91" s="1"/>
      <c r="K91" s="1"/>
    </row>
    <row r="92" spans="10:11" ht="14.25">
      <c r="J92" s="1"/>
      <c r="K92" s="1"/>
    </row>
    <row r="93" spans="10:11" ht="14.25">
      <c r="J93" s="1"/>
      <c r="K93" s="1"/>
    </row>
    <row r="94" spans="10:11" ht="14.25">
      <c r="J94" s="1"/>
      <c r="K94" s="1"/>
    </row>
    <row r="95" spans="10:11" ht="14.25">
      <c r="J95" s="1"/>
      <c r="K95" s="1"/>
    </row>
    <row r="96" spans="10:11" ht="14.25">
      <c r="J96" s="1"/>
      <c r="K96" s="1"/>
    </row>
    <row r="97" spans="10:11" ht="14.25">
      <c r="J97" s="1"/>
      <c r="K97" s="1"/>
    </row>
    <row r="98" spans="10:11" ht="14.25">
      <c r="J98" s="1"/>
      <c r="K98" s="1"/>
    </row>
    <row r="99" spans="10:11" ht="14.25">
      <c r="J99" s="1"/>
      <c r="K99" s="1"/>
    </row>
    <row r="100" spans="10:11" ht="14.25">
      <c r="J100" s="1"/>
      <c r="K100" s="1"/>
    </row>
    <row r="101" spans="10:11" ht="14.25">
      <c r="J101" s="1"/>
      <c r="K101" s="1"/>
    </row>
    <row r="102" spans="10:11" ht="14.25">
      <c r="J102" s="1"/>
      <c r="K102" s="1"/>
    </row>
    <row r="103" spans="10:11" ht="14.25">
      <c r="J103" s="1"/>
      <c r="K103" s="1"/>
    </row>
    <row r="104" spans="10:11" ht="14.25">
      <c r="J104" s="1"/>
      <c r="K104" s="1"/>
    </row>
    <row r="105" spans="10:11" ht="14.25">
      <c r="J105" s="1"/>
      <c r="K105" s="1"/>
    </row>
    <row r="106" spans="10:11" ht="14.25">
      <c r="J106" s="1"/>
      <c r="K106" s="1"/>
    </row>
    <row r="107" spans="10:11" ht="14.25">
      <c r="J107" s="1"/>
      <c r="K107" s="1"/>
    </row>
    <row r="108" spans="10:11" ht="14.25">
      <c r="J108" s="1"/>
      <c r="K108" s="1"/>
    </row>
    <row r="109" spans="10:11" ht="14.25">
      <c r="J109" s="1"/>
      <c r="K109" s="1"/>
    </row>
    <row r="110" spans="10:11" ht="14.25">
      <c r="J110" s="1"/>
      <c r="K110" s="1"/>
    </row>
    <row r="111" spans="10:11" ht="14.25">
      <c r="J111" s="1"/>
      <c r="K111" s="1"/>
    </row>
    <row r="112" spans="10:11" ht="14.25">
      <c r="J112" s="1"/>
      <c r="K112" s="1"/>
    </row>
    <row r="113" spans="10:11" ht="14.25">
      <c r="J113" s="1"/>
      <c r="K113" s="1"/>
    </row>
    <row r="114" spans="10:11" ht="14.25">
      <c r="J114" s="1"/>
      <c r="K114" s="1"/>
    </row>
    <row r="115" spans="10:11" ht="14.25">
      <c r="J115" s="1"/>
      <c r="K115" s="1"/>
    </row>
    <row r="116" spans="10:11" ht="14.25">
      <c r="J116" s="1"/>
      <c r="K116" s="1"/>
    </row>
    <row r="117" spans="10:11" ht="14.25">
      <c r="J117" s="1"/>
      <c r="K117" s="1"/>
    </row>
    <row r="118" spans="10:11" ht="14.25">
      <c r="J118" s="1"/>
      <c r="K118" s="1"/>
    </row>
    <row r="119" spans="10:11" ht="14.25">
      <c r="J119" s="1"/>
      <c r="K119" s="1"/>
    </row>
    <row r="120" spans="10:11" ht="14.25">
      <c r="J120" s="1"/>
      <c r="K120" s="1"/>
    </row>
    <row r="121" spans="10:11" ht="14.25">
      <c r="J121" s="1"/>
      <c r="K121" s="1"/>
    </row>
    <row r="122" spans="10:11" ht="14.25">
      <c r="J122" s="1"/>
      <c r="K122" s="1"/>
    </row>
    <row r="123" spans="10:11" ht="14.25">
      <c r="J123" s="1"/>
      <c r="K123" s="1"/>
    </row>
    <row r="124" spans="10:11" ht="14.25">
      <c r="J124" s="1"/>
      <c r="K124" s="1"/>
    </row>
    <row r="125" spans="10:11" ht="14.25">
      <c r="J125" s="1"/>
      <c r="K125" s="1"/>
    </row>
  </sheetData>
  <sheetProtection sheet="1" objects="1" scenarios="1"/>
  <mergeCells count="20">
    <mergeCell ref="B52:I52"/>
    <mergeCell ref="B46:D46"/>
    <mergeCell ref="B42:I42"/>
    <mergeCell ref="H8:H9"/>
    <mergeCell ref="B51:I51"/>
    <mergeCell ref="B45:I45"/>
    <mergeCell ref="F46:G46"/>
    <mergeCell ref="F47:G47"/>
    <mergeCell ref="G7:G9"/>
    <mergeCell ref="B43:I43"/>
    <mergeCell ref="B1:I1"/>
    <mergeCell ref="B2:I2"/>
    <mergeCell ref="B4:I4"/>
    <mergeCell ref="I7:I9"/>
    <mergeCell ref="B7:B9"/>
    <mergeCell ref="C7:C9"/>
    <mergeCell ref="D7:D9"/>
    <mergeCell ref="E7:E9"/>
    <mergeCell ref="F7:F9"/>
    <mergeCell ref="B6:H6"/>
  </mergeCells>
  <printOptions horizontalCentered="1"/>
  <pageMargins left="0.5905511811023623" right="0.75" top="0.1968503937007874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17" sqref="K17"/>
    </sheetView>
  </sheetViews>
  <sheetFormatPr defaultColWidth="9.140625" defaultRowHeight="12.75"/>
  <cols>
    <col min="2" max="2" width="10.8515625" style="0" customWidth="1"/>
    <col min="5" max="6" width="11.28125" style="0" customWidth="1"/>
    <col min="7" max="7" width="10.7109375" style="0" customWidth="1"/>
    <col min="8" max="8" width="12.28125" style="0" customWidth="1"/>
  </cols>
  <sheetData>
    <row r="1" spans="1:9" ht="19.5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30"/>
    </row>
    <row r="2" spans="1:9" ht="13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3"/>
    </row>
    <row r="4" spans="7:9" ht="19.5" customHeight="1">
      <c r="G4" s="33" t="s">
        <v>52</v>
      </c>
      <c r="H4" s="34"/>
      <c r="I4" s="30"/>
    </row>
    <row r="5" spans="7:8" ht="18" customHeight="1">
      <c r="G5" s="33" t="s">
        <v>53</v>
      </c>
      <c r="H5" s="35"/>
    </row>
    <row r="6" spans="1:8" ht="17.25" customHeight="1">
      <c r="A6" s="143" t="s">
        <v>57</v>
      </c>
      <c r="B6" s="143"/>
      <c r="C6" s="143"/>
      <c r="D6" s="143"/>
      <c r="E6" s="143"/>
      <c r="F6" s="143"/>
      <c r="G6" s="143"/>
      <c r="H6" s="143"/>
    </row>
    <row r="7" spans="1:8" ht="14.25" customHeight="1">
      <c r="A7" s="142" t="s">
        <v>0</v>
      </c>
      <c r="B7" s="142" t="s">
        <v>47</v>
      </c>
      <c r="C7" s="142" t="s">
        <v>48</v>
      </c>
      <c r="D7" s="142"/>
      <c r="E7" s="142" t="s">
        <v>49</v>
      </c>
      <c r="F7" s="142" t="s">
        <v>50</v>
      </c>
      <c r="G7" s="142" t="s">
        <v>51</v>
      </c>
      <c r="H7" s="142" t="s">
        <v>1</v>
      </c>
    </row>
    <row r="8" spans="1:8" ht="12.75">
      <c r="A8" s="142"/>
      <c r="B8" s="142"/>
      <c r="C8" s="142"/>
      <c r="D8" s="142"/>
      <c r="E8" s="142"/>
      <c r="F8" s="142"/>
      <c r="G8" s="142"/>
      <c r="H8" s="142"/>
    </row>
    <row r="9" spans="1:8" ht="19.5" customHeight="1">
      <c r="A9" s="32">
        <v>1</v>
      </c>
      <c r="B9" s="32"/>
      <c r="C9" s="139"/>
      <c r="D9" s="139"/>
      <c r="E9" s="32"/>
      <c r="F9" s="32"/>
      <c r="G9" s="32"/>
      <c r="H9" s="32"/>
    </row>
    <row r="10" spans="1:8" ht="19.5" customHeight="1">
      <c r="A10" s="32">
        <v>2</v>
      </c>
      <c r="B10" s="32"/>
      <c r="C10" s="139"/>
      <c r="D10" s="139"/>
      <c r="E10" s="32"/>
      <c r="F10" s="32"/>
      <c r="G10" s="32"/>
      <c r="H10" s="32"/>
    </row>
    <row r="11" spans="1:8" ht="19.5" customHeight="1">
      <c r="A11" s="32">
        <v>3</v>
      </c>
      <c r="B11" s="32"/>
      <c r="C11" s="139"/>
      <c r="D11" s="139"/>
      <c r="E11" s="32"/>
      <c r="F11" s="32"/>
      <c r="G11" s="32"/>
      <c r="H11" s="32"/>
    </row>
    <row r="12" spans="1:8" ht="19.5" customHeight="1">
      <c r="A12" s="32">
        <v>4</v>
      </c>
      <c r="B12" s="32"/>
      <c r="C12" s="139"/>
      <c r="D12" s="139"/>
      <c r="E12" s="32"/>
      <c r="F12" s="32"/>
      <c r="G12" s="32"/>
      <c r="H12" s="32"/>
    </row>
    <row r="13" spans="1:8" ht="19.5" customHeight="1">
      <c r="A13" s="32">
        <v>5</v>
      </c>
      <c r="B13" s="32"/>
      <c r="C13" s="139"/>
      <c r="D13" s="139"/>
      <c r="E13" s="32"/>
      <c r="F13" s="32"/>
      <c r="G13" s="32"/>
      <c r="H13" s="32"/>
    </row>
    <row r="14" spans="1:8" ht="19.5" customHeight="1">
      <c r="A14" s="32">
        <v>6</v>
      </c>
      <c r="B14" s="32"/>
      <c r="C14" s="139"/>
      <c r="D14" s="139"/>
      <c r="E14" s="32"/>
      <c r="F14" s="32"/>
      <c r="G14" s="32"/>
      <c r="H14" s="32"/>
    </row>
    <row r="15" spans="1:8" ht="19.5" customHeight="1">
      <c r="A15" s="32">
        <v>7</v>
      </c>
      <c r="B15" s="32"/>
      <c r="C15" s="139"/>
      <c r="D15" s="139"/>
      <c r="E15" s="32"/>
      <c r="F15" s="32"/>
      <c r="G15" s="32"/>
      <c r="H15" s="32"/>
    </row>
    <row r="16" spans="1:8" ht="19.5" customHeight="1">
      <c r="A16" s="32">
        <v>8</v>
      </c>
      <c r="B16" s="32"/>
      <c r="C16" s="139"/>
      <c r="D16" s="139"/>
      <c r="E16" s="32"/>
      <c r="F16" s="32"/>
      <c r="G16" s="32"/>
      <c r="H16" s="32"/>
    </row>
    <row r="17" spans="1:8" ht="19.5" customHeight="1">
      <c r="A17" s="32">
        <v>9</v>
      </c>
      <c r="B17" s="32"/>
      <c r="C17" s="139"/>
      <c r="D17" s="139"/>
      <c r="E17" s="32"/>
      <c r="F17" s="32"/>
      <c r="G17" s="32"/>
      <c r="H17" s="32"/>
    </row>
    <row r="18" spans="1:8" ht="19.5" customHeight="1">
      <c r="A18" s="32">
        <v>10</v>
      </c>
      <c r="B18" s="32"/>
      <c r="C18" s="139"/>
      <c r="D18" s="139"/>
      <c r="E18" s="32"/>
      <c r="F18" s="32"/>
      <c r="G18" s="32"/>
      <c r="H18" s="32"/>
    </row>
    <row r="19" spans="1:8" ht="19.5" customHeight="1">
      <c r="A19" s="32">
        <v>11</v>
      </c>
      <c r="B19" s="32"/>
      <c r="C19" s="139"/>
      <c r="D19" s="139"/>
      <c r="E19" s="32"/>
      <c r="F19" s="32"/>
      <c r="G19" s="32"/>
      <c r="H19" s="32"/>
    </row>
    <row r="20" spans="1:8" ht="19.5" customHeight="1">
      <c r="A20" s="32">
        <v>12</v>
      </c>
      <c r="B20" s="32"/>
      <c r="C20" s="139"/>
      <c r="D20" s="139"/>
      <c r="E20" s="32"/>
      <c r="F20" s="32"/>
      <c r="G20" s="32"/>
      <c r="H20" s="32"/>
    </row>
    <row r="21" spans="1:8" ht="19.5" customHeight="1">
      <c r="A21" s="32">
        <v>13</v>
      </c>
      <c r="B21" s="32"/>
      <c r="C21" s="139"/>
      <c r="D21" s="139"/>
      <c r="E21" s="32"/>
      <c r="F21" s="32"/>
      <c r="G21" s="32"/>
      <c r="H21" s="32"/>
    </row>
    <row r="22" spans="1:8" ht="19.5" customHeight="1">
      <c r="A22" s="32">
        <v>14</v>
      </c>
      <c r="B22" s="32"/>
      <c r="C22" s="139"/>
      <c r="D22" s="139"/>
      <c r="E22" s="32"/>
      <c r="F22" s="32"/>
      <c r="G22" s="32"/>
      <c r="H22" s="32"/>
    </row>
    <row r="23" spans="1:8" ht="19.5" customHeight="1">
      <c r="A23" s="32">
        <v>15</v>
      </c>
      <c r="B23" s="32"/>
      <c r="C23" s="139"/>
      <c r="D23" s="139"/>
      <c r="E23" s="32"/>
      <c r="F23" s="32"/>
      <c r="G23" s="32"/>
      <c r="H23" s="32"/>
    </row>
    <row r="24" spans="1:8" ht="19.5" customHeight="1">
      <c r="A24" s="32">
        <v>16</v>
      </c>
      <c r="B24" s="32"/>
      <c r="C24" s="139"/>
      <c r="D24" s="139"/>
      <c r="E24" s="32"/>
      <c r="F24" s="32"/>
      <c r="G24" s="32"/>
      <c r="H24" s="32"/>
    </row>
    <row r="25" spans="1:8" ht="19.5" customHeight="1">
      <c r="A25" s="32">
        <v>17</v>
      </c>
      <c r="B25" s="32"/>
      <c r="C25" s="139"/>
      <c r="D25" s="139"/>
      <c r="E25" s="32"/>
      <c r="F25" s="32"/>
      <c r="G25" s="32"/>
      <c r="H25" s="32"/>
    </row>
    <row r="26" spans="1:8" ht="19.5" customHeight="1">
      <c r="A26" s="32">
        <v>18</v>
      </c>
      <c r="B26" s="32"/>
      <c r="C26" s="139"/>
      <c r="D26" s="139"/>
      <c r="E26" s="32"/>
      <c r="F26" s="32"/>
      <c r="G26" s="32"/>
      <c r="H26" s="32"/>
    </row>
    <row r="27" spans="1:8" ht="19.5" customHeight="1">
      <c r="A27" s="32">
        <v>19</v>
      </c>
      <c r="B27" s="32"/>
      <c r="C27" s="139"/>
      <c r="D27" s="139"/>
      <c r="E27" s="32"/>
      <c r="F27" s="32"/>
      <c r="G27" s="32"/>
      <c r="H27" s="32"/>
    </row>
    <row r="28" spans="1:8" ht="19.5" customHeight="1">
      <c r="A28" s="32">
        <v>20</v>
      </c>
      <c r="B28" s="32"/>
      <c r="C28" s="139"/>
      <c r="D28" s="139"/>
      <c r="E28" s="32"/>
      <c r="F28" s="32"/>
      <c r="G28" s="32"/>
      <c r="H28" s="32"/>
    </row>
    <row r="29" spans="1:8" ht="19.5" customHeight="1">
      <c r="A29" s="32">
        <v>21</v>
      </c>
      <c r="B29" s="32"/>
      <c r="C29" s="139"/>
      <c r="D29" s="139"/>
      <c r="E29" s="32"/>
      <c r="F29" s="32"/>
      <c r="G29" s="32"/>
      <c r="H29" s="32"/>
    </row>
    <row r="30" spans="1:8" ht="19.5" customHeight="1">
      <c r="A30" s="32">
        <v>22</v>
      </c>
      <c r="B30" s="32"/>
      <c r="C30" s="139"/>
      <c r="D30" s="139"/>
      <c r="E30" s="32"/>
      <c r="F30" s="32"/>
      <c r="G30" s="32"/>
      <c r="H30" s="32"/>
    </row>
    <row r="31" spans="1:8" ht="19.5" customHeight="1">
      <c r="A31" s="32">
        <v>23</v>
      </c>
      <c r="B31" s="32"/>
      <c r="C31" s="139"/>
      <c r="D31" s="139"/>
      <c r="E31" s="32"/>
      <c r="F31" s="32"/>
      <c r="G31" s="32"/>
      <c r="H31" s="32"/>
    </row>
    <row r="32" spans="1:8" ht="19.5" customHeight="1">
      <c r="A32" s="32">
        <v>24</v>
      </c>
      <c r="B32" s="32"/>
      <c r="C32" s="139"/>
      <c r="D32" s="139"/>
      <c r="E32" s="32"/>
      <c r="F32" s="32"/>
      <c r="G32" s="32"/>
      <c r="H32" s="32"/>
    </row>
    <row r="33" spans="1:8" ht="19.5" customHeight="1">
      <c r="A33" s="32">
        <v>25</v>
      </c>
      <c r="B33" s="32"/>
      <c r="C33" s="139"/>
      <c r="D33" s="139"/>
      <c r="E33" s="32"/>
      <c r="F33" s="32"/>
      <c r="G33" s="32"/>
      <c r="H33" s="32"/>
    </row>
    <row r="34" spans="1:8" ht="19.5" customHeight="1">
      <c r="A34" s="32">
        <v>26</v>
      </c>
      <c r="B34" s="32"/>
      <c r="C34" s="139"/>
      <c r="D34" s="139"/>
      <c r="E34" s="32"/>
      <c r="F34" s="32"/>
      <c r="G34" s="32"/>
      <c r="H34" s="32"/>
    </row>
    <row r="35" spans="1:8" ht="19.5" customHeight="1">
      <c r="A35" s="32">
        <v>27</v>
      </c>
      <c r="B35" s="32"/>
      <c r="C35" s="139"/>
      <c r="D35" s="139"/>
      <c r="E35" s="32"/>
      <c r="F35" s="32"/>
      <c r="G35" s="32"/>
      <c r="H35" s="32"/>
    </row>
    <row r="36" spans="1:8" ht="19.5" customHeight="1">
      <c r="A36" s="32">
        <v>28</v>
      </c>
      <c r="B36" s="32"/>
      <c r="C36" s="139"/>
      <c r="D36" s="139"/>
      <c r="E36" s="32"/>
      <c r="F36" s="32"/>
      <c r="G36" s="32"/>
      <c r="H36" s="32"/>
    </row>
    <row r="37" spans="1:8" ht="19.5" customHeight="1">
      <c r="A37" s="32">
        <v>29</v>
      </c>
      <c r="B37" s="32"/>
      <c r="C37" s="139"/>
      <c r="D37" s="139"/>
      <c r="E37" s="32"/>
      <c r="F37" s="32"/>
      <c r="G37" s="32"/>
      <c r="H37" s="32"/>
    </row>
    <row r="38" spans="1:8" ht="19.5" customHeight="1">
      <c r="A38" s="32">
        <v>30</v>
      </c>
      <c r="B38" s="32"/>
      <c r="C38" s="139"/>
      <c r="D38" s="139"/>
      <c r="E38" s="32"/>
      <c r="F38" s="32"/>
      <c r="G38" s="32"/>
      <c r="H38" s="32"/>
    </row>
    <row r="39" spans="1:8" ht="19.5" customHeight="1">
      <c r="A39" s="32">
        <v>31</v>
      </c>
      <c r="B39" s="32"/>
      <c r="C39" s="139"/>
      <c r="D39" s="139"/>
      <c r="E39" s="32"/>
      <c r="F39" s="32"/>
      <c r="G39" s="32"/>
      <c r="H39" s="32"/>
    </row>
    <row r="40" spans="1:4" ht="12.75">
      <c r="A40" s="28" t="s">
        <v>43</v>
      </c>
      <c r="C40" s="31"/>
      <c r="D40" s="31"/>
    </row>
    <row r="41" spans="1:7" ht="12.75">
      <c r="A41" s="141" t="s">
        <v>54</v>
      </c>
      <c r="B41" s="141"/>
      <c r="C41" s="141"/>
      <c r="D41" s="31"/>
      <c r="F41" s="140" t="s">
        <v>55</v>
      </c>
      <c r="G41" s="140"/>
    </row>
    <row r="42" spans="3:4" ht="12.75">
      <c r="C42" s="31"/>
      <c r="D42" s="31"/>
    </row>
  </sheetData>
  <sheetProtection password="CDC4" sheet="1" objects="1" scenarios="1"/>
  <mergeCells count="44">
    <mergeCell ref="A2:I2"/>
    <mergeCell ref="A1:H1"/>
    <mergeCell ref="A3:H3"/>
    <mergeCell ref="H7:H8"/>
    <mergeCell ref="B7:B8"/>
    <mergeCell ref="A7:A8"/>
    <mergeCell ref="C7:D8"/>
    <mergeCell ref="A6:H6"/>
    <mergeCell ref="E7:E8"/>
    <mergeCell ref="F7:F8"/>
    <mergeCell ref="G7:G8"/>
    <mergeCell ref="C13:D13"/>
    <mergeCell ref="C9:D9"/>
    <mergeCell ref="C10:D10"/>
    <mergeCell ref="C11:D11"/>
    <mergeCell ref="C12:D12"/>
    <mergeCell ref="C18:D18"/>
    <mergeCell ref="C19:D19"/>
    <mergeCell ref="C17:D17"/>
    <mergeCell ref="C14:D14"/>
    <mergeCell ref="C15:D15"/>
    <mergeCell ref="C16:D16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26:D26"/>
    <mergeCell ref="C27:D27"/>
    <mergeCell ref="C28:D28"/>
    <mergeCell ref="C29:D29"/>
    <mergeCell ref="C30:D30"/>
    <mergeCell ref="F41:G41"/>
    <mergeCell ref="A41:C41"/>
    <mergeCell ref="C38:D38"/>
    <mergeCell ref="C39:D39"/>
    <mergeCell ref="C34:D34"/>
    <mergeCell ref="C35:D35"/>
    <mergeCell ref="C36:D36"/>
    <mergeCell ref="C37:D37"/>
  </mergeCells>
  <printOptions horizontalCentered="1"/>
  <pageMargins left="0.7480314960629921" right="0.7480314960629921" top="0.31496062992125984" bottom="0.5905511811023623" header="0.15748031496062992" footer="0.551181102362204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10" sqref="G10"/>
    </sheetView>
  </sheetViews>
  <sheetFormatPr defaultColWidth="9.140625" defaultRowHeight="12.75"/>
  <cols>
    <col min="2" max="2" width="10.8515625" style="0" customWidth="1"/>
    <col min="5" max="6" width="11.28125" style="0" customWidth="1"/>
    <col min="7" max="7" width="10.7109375" style="0" customWidth="1"/>
    <col min="8" max="8" width="12.28125" style="0" customWidth="1"/>
  </cols>
  <sheetData>
    <row r="1" spans="1:9" ht="19.5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30"/>
    </row>
    <row r="2" spans="1:9" ht="13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3"/>
    </row>
    <row r="4" spans="7:9" ht="19.5" customHeight="1">
      <c r="G4" s="33" t="s">
        <v>52</v>
      </c>
      <c r="H4" s="34"/>
      <c r="I4" s="30"/>
    </row>
    <row r="5" spans="7:8" ht="18" customHeight="1">
      <c r="G5" s="33" t="s">
        <v>53</v>
      </c>
      <c r="H5" s="35"/>
    </row>
    <row r="6" spans="1:8" ht="17.25" customHeight="1">
      <c r="A6" s="143" t="s">
        <v>56</v>
      </c>
      <c r="B6" s="143"/>
      <c r="C6" s="143"/>
      <c r="D6" s="143"/>
      <c r="E6" s="143"/>
      <c r="F6" s="143"/>
      <c r="G6" s="143"/>
      <c r="H6" s="143"/>
    </row>
    <row r="7" spans="1:8" ht="14.25" customHeight="1">
      <c r="A7" s="142" t="s">
        <v>0</v>
      </c>
      <c r="B7" s="142" t="s">
        <v>47</v>
      </c>
      <c r="C7" s="142" t="s">
        <v>48</v>
      </c>
      <c r="D7" s="142"/>
      <c r="E7" s="142" t="s">
        <v>49</v>
      </c>
      <c r="F7" s="142" t="s">
        <v>50</v>
      </c>
      <c r="G7" s="142" t="s">
        <v>51</v>
      </c>
      <c r="H7" s="142" t="s">
        <v>1</v>
      </c>
    </row>
    <row r="8" spans="1:8" ht="12.75">
      <c r="A8" s="142"/>
      <c r="B8" s="142"/>
      <c r="C8" s="142"/>
      <c r="D8" s="142"/>
      <c r="E8" s="142"/>
      <c r="F8" s="142"/>
      <c r="G8" s="142"/>
      <c r="H8" s="142"/>
    </row>
    <row r="9" spans="1:8" ht="19.5" customHeight="1">
      <c r="A9" s="32">
        <v>1</v>
      </c>
      <c r="B9" s="32"/>
      <c r="C9" s="139"/>
      <c r="D9" s="139"/>
      <c r="E9" s="32"/>
      <c r="F9" s="32"/>
      <c r="G9" s="32"/>
      <c r="H9" s="32"/>
    </row>
    <row r="10" spans="1:8" ht="19.5" customHeight="1">
      <c r="A10" s="32">
        <v>2</v>
      </c>
      <c r="B10" s="32"/>
      <c r="C10" s="139"/>
      <c r="D10" s="139"/>
      <c r="E10" s="32"/>
      <c r="F10" s="32"/>
      <c r="G10" s="32"/>
      <c r="H10" s="32"/>
    </row>
    <row r="11" spans="1:8" ht="19.5" customHeight="1">
      <c r="A11" s="32">
        <v>3</v>
      </c>
      <c r="B11" s="32"/>
      <c r="C11" s="139"/>
      <c r="D11" s="139"/>
      <c r="E11" s="32"/>
      <c r="F11" s="32"/>
      <c r="G11" s="32"/>
      <c r="H11" s="32"/>
    </row>
    <row r="12" spans="1:8" ht="19.5" customHeight="1">
      <c r="A12" s="32">
        <v>4</v>
      </c>
      <c r="B12" s="32"/>
      <c r="C12" s="139"/>
      <c r="D12" s="139"/>
      <c r="E12" s="32"/>
      <c r="F12" s="32"/>
      <c r="G12" s="32"/>
      <c r="H12" s="32"/>
    </row>
    <row r="13" spans="1:8" ht="19.5" customHeight="1">
      <c r="A13" s="32">
        <v>5</v>
      </c>
      <c r="B13" s="32"/>
      <c r="C13" s="139"/>
      <c r="D13" s="139"/>
      <c r="E13" s="32"/>
      <c r="F13" s="32"/>
      <c r="G13" s="32"/>
      <c r="H13" s="32"/>
    </row>
    <row r="14" spans="1:8" ht="19.5" customHeight="1">
      <c r="A14" s="32">
        <v>6</v>
      </c>
      <c r="B14" s="32"/>
      <c r="C14" s="139"/>
      <c r="D14" s="139"/>
      <c r="E14" s="32"/>
      <c r="F14" s="32"/>
      <c r="G14" s="32"/>
      <c r="H14" s="32"/>
    </row>
    <row r="15" spans="1:8" ht="19.5" customHeight="1">
      <c r="A15" s="32">
        <v>7</v>
      </c>
      <c r="B15" s="32"/>
      <c r="C15" s="139"/>
      <c r="D15" s="139"/>
      <c r="E15" s="32"/>
      <c r="F15" s="32"/>
      <c r="G15" s="32"/>
      <c r="H15" s="32"/>
    </row>
    <row r="16" spans="1:8" ht="19.5" customHeight="1">
      <c r="A16" s="32">
        <v>8</v>
      </c>
      <c r="B16" s="32"/>
      <c r="C16" s="139"/>
      <c r="D16" s="139"/>
      <c r="E16" s="32"/>
      <c r="F16" s="32"/>
      <c r="G16" s="32"/>
      <c r="H16" s="32"/>
    </row>
    <row r="17" spans="1:8" ht="19.5" customHeight="1">
      <c r="A17" s="32">
        <v>9</v>
      </c>
      <c r="B17" s="32"/>
      <c r="C17" s="139"/>
      <c r="D17" s="139"/>
      <c r="E17" s="32"/>
      <c r="F17" s="32"/>
      <c r="G17" s="32"/>
      <c r="H17" s="32"/>
    </row>
    <row r="18" spans="1:8" ht="19.5" customHeight="1">
      <c r="A18" s="32">
        <v>10</v>
      </c>
      <c r="B18" s="32"/>
      <c r="C18" s="139"/>
      <c r="D18" s="139"/>
      <c r="E18" s="32"/>
      <c r="F18" s="32"/>
      <c r="G18" s="32"/>
      <c r="H18" s="32"/>
    </row>
    <row r="19" spans="1:8" ht="19.5" customHeight="1">
      <c r="A19" s="32">
        <v>11</v>
      </c>
      <c r="B19" s="32"/>
      <c r="C19" s="139"/>
      <c r="D19" s="139"/>
      <c r="E19" s="32"/>
      <c r="F19" s="32"/>
      <c r="G19" s="32"/>
      <c r="H19" s="32"/>
    </row>
    <row r="20" spans="1:8" ht="19.5" customHeight="1">
      <c r="A20" s="32">
        <v>12</v>
      </c>
      <c r="B20" s="32"/>
      <c r="C20" s="139"/>
      <c r="D20" s="139"/>
      <c r="E20" s="32"/>
      <c r="F20" s="32"/>
      <c r="G20" s="32"/>
      <c r="H20" s="32"/>
    </row>
    <row r="21" spans="1:8" ht="19.5" customHeight="1">
      <c r="A21" s="32">
        <v>13</v>
      </c>
      <c r="B21" s="32"/>
      <c r="C21" s="139"/>
      <c r="D21" s="139"/>
      <c r="E21" s="32"/>
      <c r="F21" s="32"/>
      <c r="G21" s="32"/>
      <c r="H21" s="32"/>
    </row>
    <row r="22" spans="1:8" ht="19.5" customHeight="1">
      <c r="A22" s="32">
        <v>14</v>
      </c>
      <c r="B22" s="32"/>
      <c r="C22" s="139"/>
      <c r="D22" s="139"/>
      <c r="E22" s="32"/>
      <c r="F22" s="32"/>
      <c r="G22" s="32"/>
      <c r="H22" s="32"/>
    </row>
    <row r="23" spans="1:8" ht="19.5" customHeight="1">
      <c r="A23" s="32">
        <v>15</v>
      </c>
      <c r="B23" s="32"/>
      <c r="C23" s="139"/>
      <c r="D23" s="139"/>
      <c r="E23" s="32"/>
      <c r="F23" s="32"/>
      <c r="G23" s="32"/>
      <c r="H23" s="32"/>
    </row>
    <row r="24" spans="1:8" ht="19.5" customHeight="1">
      <c r="A24" s="32">
        <v>16</v>
      </c>
      <c r="B24" s="32"/>
      <c r="C24" s="139"/>
      <c r="D24" s="139"/>
      <c r="E24" s="32"/>
      <c r="F24" s="32"/>
      <c r="G24" s="32"/>
      <c r="H24" s="32"/>
    </row>
    <row r="25" spans="1:8" ht="19.5" customHeight="1">
      <c r="A25" s="32">
        <v>17</v>
      </c>
      <c r="B25" s="32"/>
      <c r="C25" s="139"/>
      <c r="D25" s="139"/>
      <c r="E25" s="32"/>
      <c r="F25" s="32"/>
      <c r="G25" s="32"/>
      <c r="H25" s="32"/>
    </row>
    <row r="26" spans="1:8" ht="19.5" customHeight="1">
      <c r="A26" s="32">
        <v>18</v>
      </c>
      <c r="B26" s="32"/>
      <c r="C26" s="139"/>
      <c r="D26" s="139"/>
      <c r="E26" s="32"/>
      <c r="F26" s="32"/>
      <c r="G26" s="32"/>
      <c r="H26" s="32"/>
    </row>
    <row r="27" spans="1:8" ht="19.5" customHeight="1">
      <c r="A27" s="32">
        <v>19</v>
      </c>
      <c r="B27" s="32"/>
      <c r="C27" s="139"/>
      <c r="D27" s="139"/>
      <c r="E27" s="32"/>
      <c r="F27" s="32"/>
      <c r="G27" s="32"/>
      <c r="H27" s="32"/>
    </row>
    <row r="28" spans="1:8" ht="19.5" customHeight="1">
      <c r="A28" s="32">
        <v>20</v>
      </c>
      <c r="B28" s="32"/>
      <c r="C28" s="139"/>
      <c r="D28" s="139"/>
      <c r="E28" s="32"/>
      <c r="F28" s="32"/>
      <c r="G28" s="32"/>
      <c r="H28" s="32"/>
    </row>
    <row r="29" spans="1:8" ht="19.5" customHeight="1">
      <c r="A29" s="32">
        <v>21</v>
      </c>
      <c r="B29" s="32"/>
      <c r="C29" s="139"/>
      <c r="D29" s="139"/>
      <c r="E29" s="32"/>
      <c r="F29" s="32"/>
      <c r="G29" s="32"/>
      <c r="H29" s="32"/>
    </row>
    <row r="30" spans="1:8" ht="19.5" customHeight="1">
      <c r="A30" s="32">
        <v>22</v>
      </c>
      <c r="B30" s="32"/>
      <c r="C30" s="139"/>
      <c r="D30" s="139"/>
      <c r="E30" s="32"/>
      <c r="F30" s="32"/>
      <c r="G30" s="32"/>
      <c r="H30" s="32"/>
    </row>
    <row r="31" spans="1:8" ht="19.5" customHeight="1">
      <c r="A31" s="32">
        <v>23</v>
      </c>
      <c r="B31" s="32"/>
      <c r="C31" s="139"/>
      <c r="D31" s="139"/>
      <c r="E31" s="32"/>
      <c r="F31" s="32"/>
      <c r="G31" s="32"/>
      <c r="H31" s="32"/>
    </row>
    <row r="32" spans="1:8" ht="19.5" customHeight="1">
      <c r="A32" s="32">
        <v>24</v>
      </c>
      <c r="B32" s="32"/>
      <c r="C32" s="139"/>
      <c r="D32" s="139"/>
      <c r="E32" s="32"/>
      <c r="F32" s="32"/>
      <c r="G32" s="32"/>
      <c r="H32" s="32"/>
    </row>
    <row r="33" spans="1:8" ht="19.5" customHeight="1">
      <c r="A33" s="32">
        <v>25</v>
      </c>
      <c r="B33" s="32"/>
      <c r="C33" s="139"/>
      <c r="D33" s="139"/>
      <c r="E33" s="32"/>
      <c r="F33" s="32"/>
      <c r="G33" s="32"/>
      <c r="H33" s="32"/>
    </row>
    <row r="34" spans="1:8" ht="19.5" customHeight="1">
      <c r="A34" s="32">
        <v>26</v>
      </c>
      <c r="B34" s="32"/>
      <c r="C34" s="139"/>
      <c r="D34" s="139"/>
      <c r="E34" s="32"/>
      <c r="F34" s="32"/>
      <c r="G34" s="32"/>
      <c r="H34" s="32"/>
    </row>
    <row r="35" spans="1:8" ht="19.5" customHeight="1">
      <c r="A35" s="32">
        <v>27</v>
      </c>
      <c r="B35" s="32"/>
      <c r="C35" s="139"/>
      <c r="D35" s="139"/>
      <c r="E35" s="32"/>
      <c r="F35" s="32"/>
      <c r="G35" s="32"/>
      <c r="H35" s="32"/>
    </row>
    <row r="36" spans="1:8" ht="19.5" customHeight="1">
      <c r="A36" s="32">
        <v>28</v>
      </c>
      <c r="B36" s="32"/>
      <c r="C36" s="139"/>
      <c r="D36" s="139"/>
      <c r="E36" s="32"/>
      <c r="F36" s="32"/>
      <c r="G36" s="32"/>
      <c r="H36" s="32"/>
    </row>
    <row r="37" spans="1:8" ht="19.5" customHeight="1">
      <c r="A37" s="32">
        <v>29</v>
      </c>
      <c r="B37" s="32"/>
      <c r="C37" s="139"/>
      <c r="D37" s="139"/>
      <c r="E37" s="32"/>
      <c r="F37" s="32"/>
      <c r="G37" s="32"/>
      <c r="H37" s="32"/>
    </row>
    <row r="38" spans="1:8" ht="19.5" customHeight="1">
      <c r="A38" s="32">
        <v>30</v>
      </c>
      <c r="B38" s="32"/>
      <c r="C38" s="139"/>
      <c r="D38" s="139"/>
      <c r="E38" s="32"/>
      <c r="F38" s="32"/>
      <c r="G38" s="32"/>
      <c r="H38" s="32"/>
    </row>
    <row r="39" spans="1:8" ht="19.5" customHeight="1">
      <c r="A39" s="32">
        <v>31</v>
      </c>
      <c r="B39" s="32"/>
      <c r="C39" s="139"/>
      <c r="D39" s="139"/>
      <c r="E39" s="32"/>
      <c r="F39" s="32"/>
      <c r="G39" s="32"/>
      <c r="H39" s="32"/>
    </row>
    <row r="40" spans="1:4" ht="12.75">
      <c r="A40" s="28" t="s">
        <v>43</v>
      </c>
      <c r="C40" s="31"/>
      <c r="D40" s="31"/>
    </row>
    <row r="41" spans="1:7" ht="12.75">
      <c r="A41" s="141" t="s">
        <v>54</v>
      </c>
      <c r="B41" s="141"/>
      <c r="C41" s="141"/>
      <c r="D41" s="31"/>
      <c r="F41" s="140" t="s">
        <v>55</v>
      </c>
      <c r="G41" s="140"/>
    </row>
    <row r="42" spans="3:4" ht="12.75">
      <c r="C42" s="31"/>
      <c r="D42" s="31"/>
    </row>
  </sheetData>
  <sheetProtection password="CDC4" sheet="1" objects="1" scenarios="1"/>
  <mergeCells count="44">
    <mergeCell ref="C34:D34"/>
    <mergeCell ref="C35:D35"/>
    <mergeCell ref="C36:D36"/>
    <mergeCell ref="C37:D37"/>
    <mergeCell ref="F41:G41"/>
    <mergeCell ref="A41:C41"/>
    <mergeCell ref="C38:D38"/>
    <mergeCell ref="C39:D39"/>
    <mergeCell ref="C33:D33"/>
    <mergeCell ref="C26:D26"/>
    <mergeCell ref="C27:D27"/>
    <mergeCell ref="C28:D28"/>
    <mergeCell ref="C29:D29"/>
    <mergeCell ref="C30:D30"/>
    <mergeCell ref="C24:D24"/>
    <mergeCell ref="C25:D25"/>
    <mergeCell ref="C31:D31"/>
    <mergeCell ref="C32:D32"/>
    <mergeCell ref="C20:D20"/>
    <mergeCell ref="C21:D21"/>
    <mergeCell ref="C22:D22"/>
    <mergeCell ref="C23:D23"/>
    <mergeCell ref="C18:D18"/>
    <mergeCell ref="C19:D19"/>
    <mergeCell ref="C17:D17"/>
    <mergeCell ref="C14:D14"/>
    <mergeCell ref="C15:D15"/>
    <mergeCell ref="C16:D16"/>
    <mergeCell ref="G7:G8"/>
    <mergeCell ref="C13:D13"/>
    <mergeCell ref="C9:D9"/>
    <mergeCell ref="C10:D10"/>
    <mergeCell ref="C11:D11"/>
    <mergeCell ref="C12:D12"/>
    <mergeCell ref="A2:I2"/>
    <mergeCell ref="A1:H1"/>
    <mergeCell ref="A3:H3"/>
    <mergeCell ref="H7:H8"/>
    <mergeCell ref="B7:B8"/>
    <mergeCell ref="A7:A8"/>
    <mergeCell ref="C7:D8"/>
    <mergeCell ref="A6:H6"/>
    <mergeCell ref="E7:E8"/>
    <mergeCell ref="F7:F8"/>
  </mergeCells>
  <printOptions horizontalCentered="1"/>
  <pageMargins left="0.7480314960629921" right="0.7480314960629921" top="0.31496062992125984" bottom="0.5905511811023623" header="0.15748031496062992" footer="0.5511811023622047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7" sqref="A7:A8"/>
    </sheetView>
  </sheetViews>
  <sheetFormatPr defaultColWidth="9.140625" defaultRowHeight="12.75"/>
  <cols>
    <col min="2" max="2" width="10.8515625" style="0" customWidth="1"/>
    <col min="5" max="6" width="11.28125" style="0" customWidth="1"/>
    <col min="7" max="7" width="10.7109375" style="0" customWidth="1"/>
    <col min="8" max="8" width="12.28125" style="0" customWidth="1"/>
  </cols>
  <sheetData>
    <row r="1" spans="1:9" ht="19.5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30"/>
    </row>
    <row r="2" spans="1:9" ht="13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24" t="s">
        <v>42</v>
      </c>
      <c r="B3" s="124"/>
      <c r="C3" s="124"/>
      <c r="D3" s="124"/>
      <c r="E3" s="124"/>
      <c r="F3" s="124"/>
      <c r="G3" s="124"/>
      <c r="H3" s="124"/>
      <c r="I3" s="13"/>
    </row>
    <row r="4" spans="7:9" ht="19.5" customHeight="1">
      <c r="G4" s="33" t="s">
        <v>52</v>
      </c>
      <c r="H4" s="34"/>
      <c r="I4" s="30"/>
    </row>
    <row r="5" spans="7:8" ht="18" customHeight="1">
      <c r="G5" s="33" t="s">
        <v>53</v>
      </c>
      <c r="H5" s="35"/>
    </row>
    <row r="6" spans="1:8" ht="17.25" customHeight="1">
      <c r="A6" s="143" t="s">
        <v>69</v>
      </c>
      <c r="B6" s="143"/>
      <c r="C6" s="143"/>
      <c r="D6" s="143"/>
      <c r="E6" s="143"/>
      <c r="F6" s="143"/>
      <c r="G6" s="143"/>
      <c r="H6" s="143"/>
    </row>
    <row r="7" spans="1:8" ht="14.25" customHeight="1">
      <c r="A7" s="142" t="s">
        <v>0</v>
      </c>
      <c r="B7" s="142" t="s">
        <v>47</v>
      </c>
      <c r="C7" s="142" t="s">
        <v>48</v>
      </c>
      <c r="D7" s="142"/>
      <c r="E7" s="142" t="s">
        <v>49</v>
      </c>
      <c r="F7" s="142" t="s">
        <v>50</v>
      </c>
      <c r="G7" s="142" t="s">
        <v>51</v>
      </c>
      <c r="H7" s="142" t="s">
        <v>1</v>
      </c>
    </row>
    <row r="8" spans="1:8" ht="12.75">
      <c r="A8" s="142"/>
      <c r="B8" s="142"/>
      <c r="C8" s="142"/>
      <c r="D8" s="142"/>
      <c r="E8" s="142"/>
      <c r="F8" s="142"/>
      <c r="G8" s="142"/>
      <c r="H8" s="142"/>
    </row>
    <row r="9" spans="1:8" ht="19.5" customHeight="1">
      <c r="A9" s="32">
        <v>1</v>
      </c>
      <c r="B9" s="32"/>
      <c r="C9" s="139"/>
      <c r="D9" s="139"/>
      <c r="E9" s="32"/>
      <c r="F9" s="32"/>
      <c r="G9" s="32"/>
      <c r="H9" s="32"/>
    </row>
    <row r="10" spans="1:8" ht="19.5" customHeight="1">
      <c r="A10" s="32">
        <v>2</v>
      </c>
      <c r="B10" s="32"/>
      <c r="C10" s="139"/>
      <c r="D10" s="139"/>
      <c r="E10" s="32"/>
      <c r="F10" s="32"/>
      <c r="G10" s="32"/>
      <c r="H10" s="32"/>
    </row>
    <row r="11" spans="1:8" ht="19.5" customHeight="1">
      <c r="A11" s="32">
        <v>3</v>
      </c>
      <c r="B11" s="32"/>
      <c r="C11" s="139"/>
      <c r="D11" s="139"/>
      <c r="E11" s="32"/>
      <c r="F11" s="32"/>
      <c r="G11" s="32"/>
      <c r="H11" s="32"/>
    </row>
    <row r="12" spans="1:8" ht="19.5" customHeight="1">
      <c r="A12" s="32">
        <v>4</v>
      </c>
      <c r="B12" s="32"/>
      <c r="C12" s="139"/>
      <c r="D12" s="139"/>
      <c r="E12" s="32"/>
      <c r="F12" s="32"/>
      <c r="G12" s="32"/>
      <c r="H12" s="32"/>
    </row>
    <row r="13" spans="1:8" ht="19.5" customHeight="1">
      <c r="A13" s="32">
        <v>5</v>
      </c>
      <c r="B13" s="32"/>
      <c r="C13" s="139"/>
      <c r="D13" s="139"/>
      <c r="E13" s="32"/>
      <c r="F13" s="32"/>
      <c r="G13" s="32"/>
      <c r="H13" s="32"/>
    </row>
    <row r="14" spans="1:8" ht="19.5" customHeight="1">
      <c r="A14" s="32">
        <v>6</v>
      </c>
      <c r="B14" s="32"/>
      <c r="C14" s="139"/>
      <c r="D14" s="139"/>
      <c r="E14" s="32"/>
      <c r="F14" s="32"/>
      <c r="G14" s="32"/>
      <c r="H14" s="32"/>
    </row>
    <row r="15" spans="1:8" ht="19.5" customHeight="1">
      <c r="A15" s="32">
        <v>7</v>
      </c>
      <c r="B15" s="32"/>
      <c r="C15" s="139"/>
      <c r="D15" s="139"/>
      <c r="E15" s="32"/>
      <c r="F15" s="32"/>
      <c r="G15" s="32"/>
      <c r="H15" s="32"/>
    </row>
    <row r="16" spans="1:8" ht="19.5" customHeight="1">
      <c r="A16" s="32">
        <v>8</v>
      </c>
      <c r="B16" s="32"/>
      <c r="C16" s="139"/>
      <c r="D16" s="139"/>
      <c r="E16" s="32"/>
      <c r="F16" s="32"/>
      <c r="G16" s="32"/>
      <c r="H16" s="32"/>
    </row>
    <row r="17" spans="1:8" ht="19.5" customHeight="1">
      <c r="A17" s="32">
        <v>9</v>
      </c>
      <c r="B17" s="32"/>
      <c r="C17" s="139"/>
      <c r="D17" s="139"/>
      <c r="E17" s="32"/>
      <c r="F17" s="32"/>
      <c r="G17" s="32"/>
      <c r="H17" s="32"/>
    </row>
    <row r="18" spans="1:8" ht="19.5" customHeight="1">
      <c r="A18" s="32">
        <v>10</v>
      </c>
      <c r="B18" s="32"/>
      <c r="C18" s="139"/>
      <c r="D18" s="139"/>
      <c r="E18" s="32"/>
      <c r="F18" s="32"/>
      <c r="G18" s="32"/>
      <c r="H18" s="32"/>
    </row>
    <row r="19" spans="1:8" ht="19.5" customHeight="1">
      <c r="A19" s="32">
        <v>11</v>
      </c>
      <c r="B19" s="32"/>
      <c r="C19" s="139"/>
      <c r="D19" s="139"/>
      <c r="E19" s="32"/>
      <c r="F19" s="32"/>
      <c r="G19" s="32"/>
      <c r="H19" s="32"/>
    </row>
    <row r="20" spans="1:8" ht="19.5" customHeight="1">
      <c r="A20" s="32">
        <v>12</v>
      </c>
      <c r="B20" s="32"/>
      <c r="C20" s="139"/>
      <c r="D20" s="139"/>
      <c r="E20" s="32"/>
      <c r="F20" s="32"/>
      <c r="G20" s="32"/>
      <c r="H20" s="32"/>
    </row>
    <row r="21" spans="1:8" ht="19.5" customHeight="1">
      <c r="A21" s="32">
        <v>13</v>
      </c>
      <c r="B21" s="32"/>
      <c r="C21" s="139"/>
      <c r="D21" s="139"/>
      <c r="E21" s="32"/>
      <c r="F21" s="32"/>
      <c r="G21" s="32"/>
      <c r="H21" s="32"/>
    </row>
    <row r="22" spans="1:8" ht="19.5" customHeight="1">
      <c r="A22" s="32">
        <v>14</v>
      </c>
      <c r="B22" s="32"/>
      <c r="C22" s="139"/>
      <c r="D22" s="139"/>
      <c r="E22" s="32"/>
      <c r="F22" s="32"/>
      <c r="G22" s="32"/>
      <c r="H22" s="32"/>
    </row>
    <row r="23" spans="1:8" ht="19.5" customHeight="1">
      <c r="A23" s="32">
        <v>15</v>
      </c>
      <c r="B23" s="32"/>
      <c r="C23" s="139"/>
      <c r="D23" s="139"/>
      <c r="E23" s="32"/>
      <c r="F23" s="32"/>
      <c r="G23" s="32"/>
      <c r="H23" s="32"/>
    </row>
    <row r="24" spans="1:8" ht="19.5" customHeight="1">
      <c r="A24" s="32">
        <v>16</v>
      </c>
      <c r="B24" s="32"/>
      <c r="C24" s="139"/>
      <c r="D24" s="139"/>
      <c r="E24" s="32"/>
      <c r="F24" s="32"/>
      <c r="G24" s="32"/>
      <c r="H24" s="32"/>
    </row>
    <row r="25" spans="1:8" ht="19.5" customHeight="1">
      <c r="A25" s="32">
        <v>17</v>
      </c>
      <c r="B25" s="32"/>
      <c r="C25" s="139"/>
      <c r="D25" s="139"/>
      <c r="E25" s="32"/>
      <c r="F25" s="32"/>
      <c r="G25" s="32"/>
      <c r="H25" s="32"/>
    </row>
    <row r="26" spans="1:8" ht="19.5" customHeight="1">
      <c r="A26" s="32">
        <v>18</v>
      </c>
      <c r="B26" s="32"/>
      <c r="C26" s="139"/>
      <c r="D26" s="139"/>
      <c r="E26" s="32"/>
      <c r="F26" s="32"/>
      <c r="G26" s="32"/>
      <c r="H26" s="32"/>
    </row>
    <row r="27" spans="1:8" ht="19.5" customHeight="1">
      <c r="A27" s="32">
        <v>19</v>
      </c>
      <c r="B27" s="32"/>
      <c r="C27" s="139"/>
      <c r="D27" s="139"/>
      <c r="E27" s="32"/>
      <c r="F27" s="32"/>
      <c r="G27" s="32"/>
      <c r="H27" s="32"/>
    </row>
    <row r="28" spans="1:8" ht="19.5" customHeight="1">
      <c r="A28" s="32">
        <v>20</v>
      </c>
      <c r="B28" s="32"/>
      <c r="C28" s="139"/>
      <c r="D28" s="139"/>
      <c r="E28" s="32"/>
      <c r="F28" s="32"/>
      <c r="G28" s="32"/>
      <c r="H28" s="32"/>
    </row>
    <row r="29" spans="1:8" ht="19.5" customHeight="1">
      <c r="A29" s="32">
        <v>21</v>
      </c>
      <c r="B29" s="32"/>
      <c r="C29" s="139"/>
      <c r="D29" s="139"/>
      <c r="E29" s="32"/>
      <c r="F29" s="32"/>
      <c r="G29" s="32"/>
      <c r="H29" s="32"/>
    </row>
    <row r="30" spans="1:8" ht="19.5" customHeight="1">
      <c r="A30" s="32">
        <v>22</v>
      </c>
      <c r="B30" s="32"/>
      <c r="C30" s="139"/>
      <c r="D30" s="139"/>
      <c r="E30" s="32"/>
      <c r="F30" s="32"/>
      <c r="G30" s="32"/>
      <c r="H30" s="32"/>
    </row>
    <row r="31" spans="1:8" ht="19.5" customHeight="1">
      <c r="A31" s="32">
        <v>23</v>
      </c>
      <c r="B31" s="32"/>
      <c r="C31" s="139"/>
      <c r="D31" s="139"/>
      <c r="E31" s="32"/>
      <c r="F31" s="32"/>
      <c r="G31" s="32"/>
      <c r="H31" s="32"/>
    </row>
    <row r="32" spans="1:8" ht="19.5" customHeight="1">
      <c r="A32" s="32">
        <v>24</v>
      </c>
      <c r="B32" s="32"/>
      <c r="C32" s="139"/>
      <c r="D32" s="139"/>
      <c r="E32" s="32"/>
      <c r="F32" s="32"/>
      <c r="G32" s="32"/>
      <c r="H32" s="32"/>
    </row>
    <row r="33" spans="1:8" ht="19.5" customHeight="1">
      <c r="A33" s="32">
        <v>25</v>
      </c>
      <c r="B33" s="32"/>
      <c r="C33" s="139"/>
      <c r="D33" s="139"/>
      <c r="E33" s="32"/>
      <c r="F33" s="32"/>
      <c r="G33" s="32"/>
      <c r="H33" s="32"/>
    </row>
    <row r="34" spans="1:8" ht="19.5" customHeight="1">
      <c r="A34" s="32">
        <v>26</v>
      </c>
      <c r="B34" s="32"/>
      <c r="C34" s="139"/>
      <c r="D34" s="139"/>
      <c r="E34" s="32"/>
      <c r="F34" s="32"/>
      <c r="G34" s="32"/>
      <c r="H34" s="32"/>
    </row>
    <row r="35" spans="1:8" ht="19.5" customHeight="1">
      <c r="A35" s="32">
        <v>27</v>
      </c>
      <c r="B35" s="32"/>
      <c r="C35" s="139"/>
      <c r="D35" s="139"/>
      <c r="E35" s="32"/>
      <c r="F35" s="32"/>
      <c r="G35" s="32"/>
      <c r="H35" s="32"/>
    </row>
    <row r="36" spans="1:8" ht="19.5" customHeight="1">
      <c r="A36" s="32">
        <v>28</v>
      </c>
      <c r="B36" s="32"/>
      <c r="C36" s="139"/>
      <c r="D36" s="139"/>
      <c r="E36" s="32"/>
      <c r="F36" s="32"/>
      <c r="G36" s="32"/>
      <c r="H36" s="32"/>
    </row>
    <row r="37" spans="1:8" ht="19.5" customHeight="1">
      <c r="A37" s="32">
        <v>29</v>
      </c>
      <c r="B37" s="32"/>
      <c r="C37" s="139"/>
      <c r="D37" s="139"/>
      <c r="E37" s="32"/>
      <c r="F37" s="32"/>
      <c r="G37" s="32"/>
      <c r="H37" s="32"/>
    </row>
    <row r="38" spans="1:8" ht="19.5" customHeight="1">
      <c r="A38" s="32">
        <v>30</v>
      </c>
      <c r="B38" s="32"/>
      <c r="C38" s="139"/>
      <c r="D38" s="139"/>
      <c r="E38" s="32"/>
      <c r="F38" s="32"/>
      <c r="G38" s="32"/>
      <c r="H38" s="32"/>
    </row>
    <row r="39" spans="1:8" ht="19.5" customHeight="1">
      <c r="A39" s="32">
        <v>31</v>
      </c>
      <c r="B39" s="32"/>
      <c r="C39" s="139"/>
      <c r="D39" s="139"/>
      <c r="E39" s="32"/>
      <c r="F39" s="32"/>
      <c r="G39" s="32"/>
      <c r="H39" s="32"/>
    </row>
    <row r="40" spans="1:4" ht="12.75">
      <c r="A40" s="28" t="s">
        <v>43</v>
      </c>
      <c r="C40" s="31"/>
      <c r="D40" s="31"/>
    </row>
    <row r="41" spans="1:7" ht="12.75">
      <c r="A41" s="141" t="s">
        <v>54</v>
      </c>
      <c r="B41" s="141"/>
      <c r="C41" s="141"/>
      <c r="D41" s="31"/>
      <c r="F41" s="140" t="s">
        <v>55</v>
      </c>
      <c r="G41" s="140"/>
    </row>
    <row r="42" spans="3:4" ht="12.75">
      <c r="C42" s="31"/>
      <c r="D42" s="31"/>
    </row>
  </sheetData>
  <sheetProtection sheet="1" objects="1" scenarios="1"/>
  <mergeCells count="44">
    <mergeCell ref="A2:I2"/>
    <mergeCell ref="A1:H1"/>
    <mergeCell ref="A3:H3"/>
    <mergeCell ref="H7:H8"/>
    <mergeCell ref="B7:B8"/>
    <mergeCell ref="A7:A8"/>
    <mergeCell ref="C7:D8"/>
    <mergeCell ref="A6:H6"/>
    <mergeCell ref="E7:E8"/>
    <mergeCell ref="F7:F8"/>
    <mergeCell ref="G7:G8"/>
    <mergeCell ref="C13:D13"/>
    <mergeCell ref="C9:D9"/>
    <mergeCell ref="C10:D10"/>
    <mergeCell ref="C11:D11"/>
    <mergeCell ref="C12:D12"/>
    <mergeCell ref="C18:D18"/>
    <mergeCell ref="C19:D19"/>
    <mergeCell ref="C17:D17"/>
    <mergeCell ref="C14:D14"/>
    <mergeCell ref="C15:D15"/>
    <mergeCell ref="C16:D16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26:D26"/>
    <mergeCell ref="C27:D27"/>
    <mergeCell ref="C28:D28"/>
    <mergeCell ref="C29:D29"/>
    <mergeCell ref="C30:D30"/>
    <mergeCell ref="F41:G41"/>
    <mergeCell ref="A41:C41"/>
    <mergeCell ref="C38:D38"/>
    <mergeCell ref="C39:D39"/>
    <mergeCell ref="C34:D34"/>
    <mergeCell ref="C35:D35"/>
    <mergeCell ref="C36:D36"/>
    <mergeCell ref="C37:D37"/>
  </mergeCells>
  <printOptions horizontalCentered="1"/>
  <pageMargins left="0.7480314960629921" right="0.7480314960629921" top="0.31496062992125984" bottom="0.5905511811023623" header="0.15748031496062992" footer="0.5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posto1</dc:title>
  <dc:subject/>
  <dc:creator>SMAS - VILA FRANCA DE XIRA</dc:creator>
  <cp:keywords/>
  <dc:description/>
  <cp:lastModifiedBy>vmsimoes</cp:lastModifiedBy>
  <cp:lastPrinted>2008-04-07T14:10:54Z</cp:lastPrinted>
  <dcterms:created xsi:type="dcterms:W3CDTF">2001-05-23T14:46:13Z</dcterms:created>
  <dcterms:modified xsi:type="dcterms:W3CDTF">2008-05-12T09:29:31Z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_AdHocReviewCycle">
    <vt:i4>-1517589350</vt:i4>
  </property>
  <property fmtid="{D5CDD505-2E9C-101B-9397-08002B2CF9AE}" pid="4" name="_EmailSubje">
    <vt:lpwstr>Relatório Mensal Partículas em Suspensão - Abril 2008</vt:lpwstr>
  </property>
  <property fmtid="{D5CDD505-2E9C-101B-9397-08002B2CF9AE}" pid="5" name="_AuthorEma">
    <vt:lpwstr>Vitoria.Simoes@smas-vfxira.pt</vt:lpwstr>
  </property>
  <property fmtid="{D5CDD505-2E9C-101B-9397-08002B2CF9AE}" pid="6" name="_AuthorEmailDisplayNa">
    <vt:lpwstr>Vitória Simões</vt:lpwstr>
  </property>
</Properties>
</file>